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Perdizes\Prestações de Contas Mensais\"/>
    </mc:Choice>
  </mc:AlternateContent>
  <xr:revisionPtr revIDLastSave="0" documentId="13_ncr:1_{3F1AAE63-43A7-45C5-B2DC-E1ABA31C1000}" xr6:coauthVersionLast="47" xr6:coauthVersionMax="47" xr10:uidLastSave="{00000000-0000-0000-0000-000000000000}"/>
  <bookViews>
    <workbookView xWindow="-120" yWindow="-120" windowWidth="29040" windowHeight="15840" tabRatio="329" xr2:uid="{00000000-000D-0000-FFFF-FFFF00000000}"/>
  </bookViews>
  <sheets>
    <sheet name="Balanço" sheetId="299" r:id="rId1"/>
    <sheet name="DRE" sheetId="298" r:id="rId2"/>
    <sheet name="HC- PERDIZES " sheetId="300" r:id="rId3"/>
    <sheet name="CONCILIAÇÃO" sheetId="301" r:id="rId4"/>
  </sheets>
  <externalReferences>
    <externalReference r:id="rId5"/>
    <externalReference r:id="rId6"/>
    <externalReference r:id="rId7"/>
  </externalReferences>
  <definedNames>
    <definedName name="_xlnm._FilterDatabase" localSheetId="0" hidden="1">Balanço!$A$8:$A$27</definedName>
    <definedName name="_xlnm._FilterDatabase" localSheetId="1" hidden="1">DRE!$A$8:$A$14</definedName>
    <definedName name="A" localSheetId="2">#REF!</definedName>
    <definedName name="A">#REF!</definedName>
    <definedName name="AAAAAAAAAAA" localSheetId="2">#REF!</definedName>
    <definedName name="AAAAAAAAAAA">#REF!</definedName>
    <definedName name="_xlnm.Print_Area" localSheetId="0">Balanço!$A$1:$M$32</definedName>
    <definedName name="_xlnm.Print_Area" localSheetId="3">CONCILIAÇÃO!$A$1:$N$18</definedName>
    <definedName name="_xlnm.Print_Area" localSheetId="1">DRE!$A$1:$N$29</definedName>
    <definedName name="_xlnm.Print_Area" localSheetId="2">'HC- PERDIZES '!$A$1:$O$42</definedName>
    <definedName name="B" localSheetId="2">#REF!</definedName>
    <definedName name="B">#REF!</definedName>
    <definedName name="b110000000000">#REF!</definedName>
    <definedName name="bbbbbbbbbbbbbbb" localSheetId="2">#REF!</definedName>
    <definedName name="bbbbbbbbbbbbbbb">#REF!</definedName>
    <definedName name="CONSOL_HIERARQUIZADO_HCOP" localSheetId="2">#REF!</definedName>
    <definedName name="CONSOL_HIERARQUIZADO_HCOP">#REF!</definedName>
    <definedName name="CONSOLIDADO" localSheetId="2">#REF!</definedName>
    <definedName name="CONSOLIDADO">#REF!</definedName>
    <definedName name="CRIS" localSheetId="2">#REF!</definedName>
    <definedName name="CRIS">#REF!</definedName>
    <definedName name="E" localSheetId="2">#REF!</definedName>
    <definedName name="E">#REF!</definedName>
    <definedName name="e_consolidado_hier_completa" localSheetId="2">#REF!</definedName>
    <definedName name="e_consolidado_hier_completa">#REF!</definedName>
    <definedName name="e_consolidado_julho07_hier_completa" localSheetId="2">#REF!</definedName>
    <definedName name="e_consolidado_julho07_hier_completa">#REF!</definedName>
    <definedName name="e_saldo_total_julh07_hier_completa" localSheetId="2">#REF!</definedName>
    <definedName name="e_saldo_total_julh07_hier_completa">#REF!</definedName>
    <definedName name="F" localSheetId="2">#REF!</definedName>
    <definedName name="F">#REF!</definedName>
    <definedName name="FFFFFFF" localSheetId="2">#REF!</definedName>
    <definedName name="FFFFFFF">#REF!</definedName>
    <definedName name="FFFFFFFFFFFFFFFFFF" localSheetId="2">#REF!</definedName>
    <definedName name="FFFFFFFFFFFFFFFFFF">#REF!</definedName>
    <definedName name="fppfpfpfp" localSheetId="2">#REF!</definedName>
    <definedName name="fppfpfpfp">#REF!</definedName>
    <definedName name="ggg" localSheetId="2">#REF!</definedName>
    <definedName name="ggg">#REF!</definedName>
    <definedName name="GR" localSheetId="2">#REF!</definedName>
    <definedName name="GR">#REF!</definedName>
    <definedName name="ICESP_DFC___CONSOL_HIERAR" localSheetId="2">#REF!</definedName>
    <definedName name="ICESP_DFC___CONSOL_HIERAR">#REF!</definedName>
    <definedName name="já" localSheetId="2">#REF!</definedName>
    <definedName name="já">#REF!</definedName>
    <definedName name="jjjjjjjjjjjjjjjjjjjjj" localSheetId="2">#REF!</definedName>
    <definedName name="jjjjjjjjjjjjjjjjjjjjj">#REF!</definedName>
    <definedName name="k" localSheetId="2">#REF!</definedName>
    <definedName name="k">#REF!</definedName>
    <definedName name="LDLDLDLDLD" localSheetId="2">#REF!</definedName>
    <definedName name="LDLDLDLDLD">#REF!</definedName>
    <definedName name="LL" localSheetId="2">#REF!</definedName>
    <definedName name="LL">#REF!</definedName>
    <definedName name="mmmm" localSheetId="2">#REF!</definedName>
    <definedName name="mmmm">#REF!</definedName>
    <definedName name="N___Consolidado_ICESP_HIER" localSheetId="2">#REF!</definedName>
    <definedName name="N___Consolidado_ICESP_HIER">#REF!</definedName>
    <definedName name="o" localSheetId="2">#REF!</definedName>
    <definedName name="o">#REF!</definedName>
    <definedName name="tb" localSheetId="2">#REF!</definedName>
    <definedName name="tb">#REF!</definedName>
    <definedName name="tbCG" localSheetId="2">[2]Plan1!$J$5:$K$1422</definedName>
    <definedName name="tbCG">[3]Plan1!$J$5:$K$1422</definedName>
    <definedName name="tbEspTit" localSheetId="2">[2]Plan1!$A$5:$B$7</definedName>
    <definedName name="tbEspTit">[3]Plan1!$A$5:$B$7</definedName>
    <definedName name="tbTpReceita" localSheetId="2">[2]Plan1!$D$5:$E$10</definedName>
    <definedName name="tbTpReceita">[3]Plan1!$D$5:$E$10</definedName>
    <definedName name="z" localSheetId="2">#REF!</definedName>
    <definedName name="z">#REF!</definedName>
    <definedName name="ZZ_DISTR_AIH_CONTR_DEZ2005" localSheetId="2">#REF!</definedName>
    <definedName name="ZZ_DISTR_AIH_CONTR_DEZ2005">#REF!</definedName>
    <definedName name="ZZ_DISTR_AIH_CONTR_JAN2006" localSheetId="2">#REF!</definedName>
    <definedName name="ZZ_DISTR_AIH_CONTR_JAN2006">#REF!</definedName>
    <definedName name="ZZ_DISTR_AMB_CONTR_DEZ2005" localSheetId="2">#REF!</definedName>
    <definedName name="ZZ_DISTR_AMB_CONTR_DEZ2005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customWorkbookViews>
    <customWorkbookView name="mcsilva - Modo de exibição pessoal" guid="{8554DC9A-7BF6-4F26-A474-A9A2A9376E6B}" mergeInterval="0" personalView="1" maximized="1" windowWidth="1276" windowHeight="825" tabRatio="622" activeSheetId="11"/>
    <customWorkbookView name="tlsilva - Modo de exibição pessoal" guid="{FB7AABE3-329B-4C88-83C9-F3E616CC4F27}" mergeInterval="0" personalView="1" maximized="1" windowWidth="1020" windowHeight="570" tabRatio="622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301" l="1"/>
  <c r="I13" i="301"/>
  <c r="I14" i="301"/>
  <c r="C18" i="301"/>
  <c r="D18" i="301"/>
  <c r="E18" i="301"/>
  <c r="F18" i="301"/>
  <c r="G18" i="301"/>
  <c r="H18" i="301"/>
  <c r="I18" i="301"/>
  <c r="J18" i="301"/>
  <c r="K18" i="301"/>
  <c r="L18" i="301"/>
  <c r="M18" i="301"/>
  <c r="N18" i="301"/>
  <c r="O9" i="300"/>
  <c r="N12" i="300"/>
  <c r="O12" i="300"/>
  <c r="O18" i="300" s="1"/>
  <c r="O37" i="300" s="1"/>
  <c r="O41" i="300" s="1"/>
  <c r="O13" i="300"/>
  <c r="O14" i="300"/>
  <c r="G15" i="300"/>
  <c r="G18" i="300" s="1"/>
  <c r="G37" i="300" s="1"/>
  <c r="H15" i="300"/>
  <c r="H18" i="300" s="1"/>
  <c r="O15" i="300"/>
  <c r="O16" i="300"/>
  <c r="O17" i="300"/>
  <c r="C18" i="300"/>
  <c r="D18" i="300"/>
  <c r="D37" i="300" s="1"/>
  <c r="E18" i="300"/>
  <c r="F18" i="300"/>
  <c r="I18" i="300"/>
  <c r="J18" i="300"/>
  <c r="K18" i="300"/>
  <c r="L18" i="300"/>
  <c r="M18" i="300"/>
  <c r="N18" i="300"/>
  <c r="N37" i="300" s="1"/>
  <c r="O21" i="300"/>
  <c r="O22" i="300"/>
  <c r="O23" i="300"/>
  <c r="C24" i="300"/>
  <c r="D24" i="300"/>
  <c r="E24" i="300"/>
  <c r="F24" i="300"/>
  <c r="G24" i="300"/>
  <c r="G29" i="300" s="1"/>
  <c r="H24" i="300"/>
  <c r="H29" i="300" s="1"/>
  <c r="I24" i="300"/>
  <c r="I29" i="300" s="1"/>
  <c r="I37" i="300" s="1"/>
  <c r="J24" i="300"/>
  <c r="J29" i="300" s="1"/>
  <c r="K24" i="300"/>
  <c r="L24" i="300"/>
  <c r="M24" i="300"/>
  <c r="N24" i="300"/>
  <c r="O24" i="300"/>
  <c r="O25" i="300"/>
  <c r="O26" i="300"/>
  <c r="O27" i="300"/>
  <c r="C29" i="300"/>
  <c r="C37" i="300" s="1"/>
  <c r="C41" i="300" s="1"/>
  <c r="D9" i="300" s="1"/>
  <c r="D41" i="300" s="1"/>
  <c r="E9" i="300" s="1"/>
  <c r="E41" i="300" s="1"/>
  <c r="F9" i="300" s="1"/>
  <c r="F41" i="300" s="1"/>
  <c r="G9" i="300" s="1"/>
  <c r="D29" i="300"/>
  <c r="E29" i="300"/>
  <c r="E37" i="300" s="1"/>
  <c r="F29" i="300"/>
  <c r="F37" i="300" s="1"/>
  <c r="K29" i="300"/>
  <c r="L29" i="300"/>
  <c r="M29" i="300"/>
  <c r="N29" i="300"/>
  <c r="O29" i="300"/>
  <c r="O32" i="300"/>
  <c r="O35" i="300" s="1"/>
  <c r="O33" i="300"/>
  <c r="O34" i="300"/>
  <c r="C35" i="300"/>
  <c r="D35" i="300"/>
  <c r="E35" i="300"/>
  <c r="F35" i="300"/>
  <c r="G35" i="300"/>
  <c r="H35" i="300"/>
  <c r="I35" i="300"/>
  <c r="J35" i="300"/>
  <c r="K35" i="300"/>
  <c r="L35" i="300"/>
  <c r="M35" i="300"/>
  <c r="N35" i="300"/>
  <c r="K37" i="300"/>
  <c r="L37" i="300"/>
  <c r="M37" i="300"/>
  <c r="H39" i="300"/>
  <c r="O39" i="300"/>
  <c r="J37" i="300" l="1"/>
  <c r="H37" i="300"/>
  <c r="G41" i="300"/>
  <c r="H9" i="300" s="1"/>
  <c r="H41" i="300" s="1"/>
  <c r="I9" i="300" s="1"/>
  <c r="I41" i="300" s="1"/>
  <c r="J9" i="300" s="1"/>
  <c r="J41" i="300" s="1"/>
  <c r="K9" i="300" s="1"/>
  <c r="K41" i="300" s="1"/>
  <c r="L9" i="300" s="1"/>
  <c r="L41" i="300" s="1"/>
  <c r="M9" i="300" s="1"/>
  <c r="M41" i="300" s="1"/>
  <c r="N9" i="300" s="1"/>
  <c r="N41" i="300" s="1"/>
  <c r="N26" i="298"/>
  <c r="N25" i="298"/>
  <c r="N23" i="298"/>
  <c r="N21" i="298"/>
  <c r="N20" i="298"/>
  <c r="N19" i="298"/>
  <c r="N18" i="298"/>
  <c r="N17" i="298"/>
  <c r="N16" i="298"/>
  <c r="N15" i="298"/>
  <c r="N14" i="298"/>
  <c r="N13" i="298"/>
  <c r="N8" i="298"/>
  <c r="N11" i="298"/>
  <c r="N10" i="298"/>
  <c r="N9" i="298"/>
  <c r="M25" i="298"/>
  <c r="M13" i="298"/>
  <c r="M8" i="298"/>
  <c r="M25" i="299"/>
  <c r="M19" i="299"/>
  <c r="M15" i="299"/>
  <c r="M9" i="299"/>
  <c r="L25" i="298"/>
  <c r="L13" i="298"/>
  <c r="L8" i="298"/>
  <c r="L9" i="299"/>
  <c r="L25" i="299"/>
  <c r="L19" i="299"/>
  <c r="L18" i="299" s="1"/>
  <c r="L15" i="299"/>
  <c r="K25" i="298"/>
  <c r="K13" i="298"/>
  <c r="K25" i="299"/>
  <c r="K18" i="299" s="1"/>
  <c r="K19" i="299"/>
  <c r="K15" i="299"/>
  <c r="K9" i="299"/>
  <c r="K8" i="298"/>
  <c r="J21" i="298"/>
  <c r="J13" i="298" s="1"/>
  <c r="J25" i="298"/>
  <c r="J8" i="298"/>
  <c r="J9" i="299"/>
  <c r="J15" i="299"/>
  <c r="J19" i="299"/>
  <c r="J25" i="299"/>
  <c r="I13" i="298"/>
  <c r="I25" i="298"/>
  <c r="I8" i="298"/>
  <c r="I25" i="299"/>
  <c r="I19" i="299"/>
  <c r="I18" i="299" s="1"/>
  <c r="I15" i="299"/>
  <c r="I9" i="299"/>
  <c r="H25" i="298"/>
  <c r="H13" i="298"/>
  <c r="H8" i="298"/>
  <c r="H25" i="299"/>
  <c r="H19" i="299"/>
  <c r="H18" i="299"/>
  <c r="H15" i="299"/>
  <c r="H9" i="299"/>
  <c r="G25" i="298"/>
  <c r="G13" i="298"/>
  <c r="G8" i="298"/>
  <c r="G25" i="299"/>
  <c r="G19" i="299"/>
  <c r="G15" i="299"/>
  <c r="G9" i="299"/>
  <c r="F25" i="298"/>
  <c r="F13" i="298"/>
  <c r="F8" i="298"/>
  <c r="F25" i="299"/>
  <c r="F18" i="299" s="1"/>
  <c r="F19" i="299"/>
  <c r="F15" i="299"/>
  <c r="F9" i="299"/>
  <c r="E25" i="298"/>
  <c r="E13" i="298"/>
  <c r="E15" i="299"/>
  <c r="E25" i="299"/>
  <c r="E19" i="299"/>
  <c r="E9" i="299"/>
  <c r="E8" i="298"/>
  <c r="D25" i="298"/>
  <c r="D13" i="298"/>
  <c r="D8" i="298"/>
  <c r="D25" i="299"/>
  <c r="D19" i="299"/>
  <c r="D18" i="299" s="1"/>
  <c r="D15" i="299"/>
  <c r="D9" i="299"/>
  <c r="D8" i="299" s="1"/>
  <c r="C9" i="299"/>
  <c r="C15" i="299"/>
  <c r="C19" i="299"/>
  <c r="C18" i="299" s="1"/>
  <c r="C25" i="299"/>
  <c r="B25" i="298"/>
  <c r="B13" i="298"/>
  <c r="B8" i="298"/>
  <c r="M23" i="298" l="1"/>
  <c r="M28" i="298" s="1"/>
  <c r="M18" i="299"/>
  <c r="M8" i="299"/>
  <c r="L23" i="298"/>
  <c r="L28" i="298" s="1"/>
  <c r="L8" i="299"/>
  <c r="K23" i="298"/>
  <c r="K28" i="298" s="1"/>
  <c r="K8" i="299"/>
  <c r="J23" i="298"/>
  <c r="J28" i="298" s="1"/>
  <c r="J18" i="299"/>
  <c r="J8" i="299"/>
  <c r="I23" i="298"/>
  <c r="I28" i="298" s="1"/>
  <c r="I8" i="299"/>
  <c r="H23" i="298"/>
  <c r="H28" i="298" s="1"/>
  <c r="H8" i="299"/>
  <c r="G23" i="298"/>
  <c r="G28" i="298" s="1"/>
  <c r="G18" i="299"/>
  <c r="G8" i="299"/>
  <c r="F23" i="298"/>
  <c r="F28" i="298" s="1"/>
  <c r="D23" i="298"/>
  <c r="D28" i="298" s="1"/>
  <c r="F8" i="299"/>
  <c r="E23" i="298"/>
  <c r="E28" i="298" s="1"/>
  <c r="E18" i="299"/>
  <c r="E8" i="299"/>
  <c r="C8" i="299"/>
  <c r="B23" i="298"/>
  <c r="B28" i="298" s="1"/>
  <c r="B25" i="299" l="1"/>
  <c r="B19" i="299"/>
  <c r="B18" i="299" s="1"/>
  <c r="B15" i="299"/>
  <c r="B9" i="299"/>
  <c r="C25" i="298"/>
  <c r="C13" i="298"/>
  <c r="C8" i="298"/>
  <c r="N28" i="298" l="1"/>
  <c r="B8" i="299"/>
  <c r="C23" i="298"/>
  <c r="C28" i="298" l="1"/>
</calcChain>
</file>

<file path=xl/sharedStrings.xml><?xml version="1.0" encoding="utf-8"?>
<sst xmlns="http://schemas.openxmlformats.org/spreadsheetml/2006/main" count="128" uniqueCount="95">
  <si>
    <t>RECEITAS OPERACIONAIS</t>
  </si>
  <si>
    <t>DESPESAS OPERACIONAIS</t>
  </si>
  <si>
    <t>ATIVO</t>
  </si>
  <si>
    <t>CIRCULANTE</t>
  </si>
  <si>
    <t>PASSIVO</t>
  </si>
  <si>
    <t>FORNECEDORES</t>
  </si>
  <si>
    <t>RECEITAS FINANCEIRAS</t>
  </si>
  <si>
    <t>OUTROS CRÉDITOS</t>
  </si>
  <si>
    <t>ATIVO NÃO CIRCULANTE</t>
  </si>
  <si>
    <t>SERVIÇOS DE TERCEIROS</t>
  </si>
  <si>
    <t>OBRIGAÇÕES FISCAIS</t>
  </si>
  <si>
    <t>RESULTADOS FINANCEIROS LÍQUIDOS</t>
  </si>
  <si>
    <t>OBRIGAÇÕES SOCIAIS E TRABALHISTAS</t>
  </si>
  <si>
    <t>PATRIMÔNIO LÍQUIDO</t>
  </si>
  <si>
    <t>RESULTADO OPERACIONAL</t>
  </si>
  <si>
    <t>RESULTADO DO PERÍODO</t>
  </si>
  <si>
    <t>PESSOAL</t>
  </si>
  <si>
    <t>CONTRATO DE GESTÃO Nº 02/2022</t>
  </si>
  <si>
    <t>OUTRAS OBRIGAÇÕES</t>
  </si>
  <si>
    <t>MATERIAIS PARA CONSUMO</t>
  </si>
  <si>
    <t>SERVIÇOS PROFISSIONAIS</t>
  </si>
  <si>
    <t>IMOBILIZADO E INTANGÍVEL</t>
  </si>
  <si>
    <t>DEPRECIAÇÕES E AMORTIZAÇÕES</t>
  </si>
  <si>
    <t>UTILIDADES E SERVIÇOS</t>
  </si>
  <si>
    <t>OUTRAS DESPESAS</t>
  </si>
  <si>
    <t>CAIXA E EQUIVALENTES DE CAIXA</t>
  </si>
  <si>
    <t>RESULTADO ACUMULADO</t>
  </si>
  <si>
    <t>CONTAS A RECEBER</t>
  </si>
  <si>
    <t>OUTRAS RECEITAS</t>
  </si>
  <si>
    <t>DOAÇÕES</t>
  </si>
  <si>
    <t>DESPESAS ANTECIPADAS</t>
  </si>
  <si>
    <t>ALUGUÉIS</t>
  </si>
  <si>
    <t>ESTOQUES</t>
  </si>
  <si>
    <t xml:space="preserve">REPASSES HCFMUSP - SERV. PRESTADOS </t>
  </si>
  <si>
    <t>INSTITUTO PERDIZES</t>
  </si>
  <si>
    <t>JANEIRO</t>
  </si>
  <si>
    <t>FEVEREIRO</t>
  </si>
  <si>
    <t>TOTAL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</si>
  <si>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</si>
  <si>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</si>
  <si>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</si>
  <si>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</si>
  <si>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</si>
  <si>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</si>
  <si>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</si>
  <si>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</si>
  <si>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</si>
  <si>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BALANÇOS PATRIMONIAIS DE JANEIRO A DEZEMBRO/2024 (EM R$)</t>
  </si>
  <si>
    <t>DEZEMBRO</t>
  </si>
  <si>
    <t>DEMONSTRAÇÃO DOS RESULTADOS DE JANEIRO A DEZEMBRO/2024 (R$)</t>
  </si>
  <si>
    <t>Saldo Final</t>
  </si>
  <si>
    <t>Pagamentos de bens e investimentos</t>
  </si>
  <si>
    <t>Variação Operacional</t>
  </si>
  <si>
    <t>Total</t>
  </si>
  <si>
    <t>Outras</t>
  </si>
  <si>
    <t>Aportes do Fundo de Investimentos</t>
  </si>
  <si>
    <t>Reembolso de Custos Adm FFM</t>
  </si>
  <si>
    <t>Transferências internas</t>
  </si>
  <si>
    <t>Outros</t>
  </si>
  <si>
    <t>Materiais de consumo</t>
  </si>
  <si>
    <t>Prestações de serviços (PJ e PF)</t>
  </si>
  <si>
    <t>Subtotal RH</t>
  </si>
  <si>
    <t>Provisão para 13º salário</t>
  </si>
  <si>
    <t>RH Complementaristas</t>
  </si>
  <si>
    <t>RH Fundacionais</t>
  </si>
  <si>
    <t>Pagamentos de despesas</t>
  </si>
  <si>
    <t>Receitas Financeiras</t>
  </si>
  <si>
    <t>Subvenções</t>
  </si>
  <si>
    <t>Particulares</t>
  </si>
  <si>
    <t>Saúde Suplementar</t>
  </si>
  <si>
    <t>SUS</t>
  </si>
  <si>
    <t>Recebimentos</t>
  </si>
  <si>
    <t>Saldo inicial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</si>
  <si>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</si>
  <si>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</si>
  <si>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</si>
  <si>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</si>
  <si>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</si>
  <si>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</si>
  <si>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</si>
  <si>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</si>
  <si>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</si>
  <si>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</si>
  <si>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</si>
  <si>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</si>
  <si>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FLUXOS DE CAIXA DE JANEIRO A DEZEMBRO/2024 (R$ MIL)</t>
  </si>
  <si>
    <t>INSTITUTO PERDIZES - CONTRATO DE GESTÃO Nº 02/2022 (CG 75.000)</t>
  </si>
  <si>
    <t>SALDO BANCÁRIO</t>
  </si>
  <si>
    <t>CHEQUES A COMPENSAR</t>
  </si>
  <si>
    <t>AJUSTES BANCÁRIOS A EFETUAR EM PERÍODOS SEGUINTES</t>
  </si>
  <si>
    <t>PAGAMENTOS REALIZADOS PELA CONTA BANCÁRIA CENTRAL DA FFM PENDENTES DE ALOCAÇÃO NA CONTA BANCÁRIA DO CONTRATO</t>
  </si>
  <si>
    <t>PROVISÃO ACUMULADA PARA 13º SALÁRIO</t>
  </si>
  <si>
    <t>OPERAÇÕES NÃO REALIZADAS EM CONTA BANCÁRIA</t>
  </si>
  <si>
    <t>SALDO DO FLUXO DE CAIXA</t>
  </si>
  <si>
    <t>CONCILIAÇÃO BANCÁRIA (R$ MIL)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</si>
</sst>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_(&quot;$&quot;* #,##0.00_);_(&quot;$&quot;* \(#,##0.00\);_(&quot;$&quot;* &quot;-&quot;??_);_(@_)"/>
    <numFmt numFmtId="167" formatCode="#,##0_ ;[Red]\-#,##0\ "/>
    <numFmt numFmtId="168" formatCode="#,##0_ ;\-#,##0\ "/>
  </numFmts>
  <fonts count="86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85"/>
      <color indexed="8"/>
      <name val="Times New Roman"/>
      <family val="1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MS Sans Serif"/>
    </font>
    <font>
      <sz val="8"/>
      <color indexed="8"/>
      <name val="Verdana"/>
      <family val="2"/>
    </font>
    <font>
      <b/>
      <sz val="12"/>
      <color rgb="FF548235"/>
      <name val="Verdana"/>
      <family val="2"/>
    </font>
    <font>
      <sz val="12"/>
      <color rgb="FF548235"/>
      <name val="Verdana"/>
      <family val="2"/>
    </font>
    <font>
      <sz val="10"/>
      <color indexed="8"/>
      <name val="Verdana"/>
      <family val="2"/>
    </font>
    <font>
      <b/>
      <sz val="14"/>
      <color rgb="FF548235"/>
      <name val="Verdana"/>
      <family val="2"/>
    </font>
    <font>
      <b/>
      <sz val="10"/>
      <color indexed="8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sz val="9"/>
      <color theme="1"/>
      <name val="Verdana"/>
      <family val="2"/>
    </font>
    <font>
      <sz val="9"/>
      <color theme="9" tint="-0.499984740745262"/>
      <name val="Verdana"/>
      <family val="2"/>
    </font>
    <font>
      <b/>
      <sz val="9"/>
      <color rgb="FFFF0000"/>
      <name val="Verdana"/>
      <family val="2"/>
    </font>
    <font>
      <sz val="11"/>
      <color theme="9" tint="-0.499984740745262"/>
      <name val="Verdana"/>
      <family val="2"/>
    </font>
    <font>
      <sz val="11"/>
      <name val="Calibri"/>
      <family val="2"/>
      <scheme val="minor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color theme="1" tint="0.249977111117893"/>
      <name val="Verdana"/>
      <family val="2"/>
    </font>
    <font>
      <sz val="11"/>
      <name val="Verdana"/>
      <family val="2"/>
    </font>
    <font>
      <sz val="11"/>
      <name val="Franklin Gothic Medium"/>
      <family val="2"/>
    </font>
    <font>
      <b/>
      <sz val="11"/>
      <name val="Franklin Gothic Medium"/>
      <family val="2"/>
    </font>
    <font>
      <b/>
      <sz val="11"/>
      <color theme="1"/>
      <name val="Verdana"/>
      <family val="2"/>
    </font>
    <font>
      <b/>
      <sz val="11"/>
      <name val="Calibri"/>
      <family val="2"/>
      <scheme val="minor"/>
    </font>
    <font>
      <sz val="11"/>
      <color rgb="FFFF0000"/>
      <name val="Franklin Gothic Medium"/>
      <family val="2"/>
    </font>
    <font>
      <sz val="11"/>
      <color rgb="FFC63527"/>
      <name val="Verdana"/>
      <family val="2"/>
    </font>
    <font>
      <sz val="8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Verdana"/>
      <family val="2"/>
    </font>
    <font>
      <b/>
      <sz val="18"/>
      <color theme="1"/>
      <name val="Franklin Gothic Medium"/>
      <family val="2"/>
    </font>
    <font>
      <sz val="10"/>
      <color theme="1" tint="0.249977111117893"/>
      <name val="Franklin Gothic Medium"/>
      <family val="2"/>
    </font>
    <font>
      <b/>
      <sz val="10"/>
      <name val="Verdana"/>
      <family val="2"/>
    </font>
    <font>
      <b/>
      <sz val="10"/>
      <color theme="1"/>
      <name val="Franklin Gothic Medium"/>
      <family val="2"/>
    </font>
    <font>
      <b/>
      <sz val="10"/>
      <color theme="1"/>
      <name val="Verdana"/>
      <family val="2"/>
    </font>
    <font>
      <sz val="10"/>
      <color theme="1" tint="0.249977111117893"/>
      <name val="Verdana"/>
      <family val="2"/>
    </font>
    <font>
      <b/>
      <u/>
      <sz val="10"/>
      <color theme="1" tint="0.249977111117893"/>
      <name val="Verdana"/>
      <family val="2"/>
    </font>
    <font>
      <sz val="10"/>
      <color theme="1"/>
      <name val="Verdana"/>
      <family val="2"/>
    </font>
    <font>
      <b/>
      <sz val="10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8AA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</borders>
  <cellStyleXfs count="215">
    <xf numFmtId="0" fontId="0" fillId="0" borderId="0">
      <alignment vertical="top"/>
    </xf>
    <xf numFmtId="0" fontId="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6" fillId="16" borderId="1" applyNumberFormat="0" applyAlignment="0" applyProtection="0"/>
    <xf numFmtId="0" fontId="26" fillId="16" borderId="1" applyNumberFormat="0" applyAlignment="0" applyProtection="0"/>
    <xf numFmtId="0" fontId="26" fillId="16" borderId="1" applyNumberFormat="0" applyAlignment="0" applyProtection="0"/>
    <xf numFmtId="0" fontId="26" fillId="16" borderId="1" applyNumberFormat="0" applyAlignment="0" applyProtection="0"/>
    <xf numFmtId="0" fontId="7" fillId="17" borderId="2" applyNumberFormat="0" applyAlignment="0" applyProtection="0"/>
    <xf numFmtId="0" fontId="27" fillId="17" borderId="2" applyNumberFormat="0" applyAlignment="0" applyProtection="0"/>
    <xf numFmtId="0" fontId="27" fillId="17" borderId="2" applyNumberFormat="0" applyAlignment="0" applyProtection="0"/>
    <xf numFmtId="0" fontId="27" fillId="17" borderId="2" applyNumberFormat="0" applyAlignment="0" applyProtection="0"/>
    <xf numFmtId="0" fontId="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166" fontId="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10" fillId="7" borderId="1" applyNumberFormat="0" applyAlignment="0" applyProtection="0"/>
    <xf numFmtId="0" fontId="30" fillId="7" borderId="1" applyNumberFormat="0" applyAlignment="0" applyProtection="0"/>
    <xf numFmtId="0" fontId="30" fillId="7" borderId="1" applyNumberFormat="0" applyAlignment="0" applyProtection="0"/>
    <xf numFmtId="0" fontId="30" fillId="7" borderId="1" applyNumberFormat="0" applyAlignment="0" applyProtection="0"/>
    <xf numFmtId="0" fontId="1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1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42" fillId="0" borderId="0"/>
    <xf numFmtId="0" fontId="23" fillId="0" borderId="0">
      <alignment vertical="top"/>
    </xf>
    <xf numFmtId="0" fontId="22" fillId="0" borderId="0"/>
    <xf numFmtId="0" fontId="23" fillId="0" borderId="0"/>
    <xf numFmtId="0" fontId="9" fillId="0" borderId="0"/>
    <xf numFmtId="0" fontId="29" fillId="0" borderId="0"/>
    <xf numFmtId="0" fontId="9" fillId="0" borderId="0"/>
    <xf numFmtId="0" fontId="9" fillId="0" borderId="0"/>
    <xf numFmtId="0" fontId="29" fillId="0" borderId="0"/>
    <xf numFmtId="0" fontId="9" fillId="0" borderId="0"/>
    <xf numFmtId="0" fontId="9" fillId="0" borderId="0"/>
    <xf numFmtId="0" fontId="43" fillId="0" borderId="0"/>
    <xf numFmtId="0" fontId="23" fillId="0" borderId="0">
      <alignment vertical="top"/>
    </xf>
    <xf numFmtId="0" fontId="40" fillId="0" borderId="0"/>
    <xf numFmtId="0" fontId="23" fillId="0" borderId="0">
      <alignment vertical="top"/>
    </xf>
    <xf numFmtId="0" fontId="22" fillId="0" borderId="0"/>
    <xf numFmtId="0" fontId="9" fillId="23" borderId="4" applyNumberFormat="0" applyFont="0" applyAlignment="0" applyProtection="0"/>
    <xf numFmtId="0" fontId="23" fillId="23" borderId="4" applyNumberFormat="0" applyFont="0" applyAlignment="0" applyProtection="0"/>
    <xf numFmtId="0" fontId="23" fillId="23" borderId="4" applyNumberFormat="0" applyFont="0" applyAlignment="0" applyProtection="0"/>
    <xf numFmtId="0" fontId="23" fillId="23" borderId="4" applyNumberFormat="0" applyFont="0" applyAlignment="0" applyProtection="0"/>
    <xf numFmtId="0" fontId="13" fillId="16" borderId="5" applyNumberFormat="0" applyAlignment="0" applyProtection="0"/>
    <xf numFmtId="0" fontId="33" fillId="16" borderId="5" applyNumberFormat="0" applyAlignment="0" applyProtection="0"/>
    <xf numFmtId="0" fontId="33" fillId="16" borderId="5" applyNumberFormat="0" applyAlignment="0" applyProtection="0"/>
    <xf numFmtId="0" fontId="33" fillId="16" borderId="5" applyNumberFormat="0" applyAlignment="0" applyProtection="0"/>
    <xf numFmtId="164" fontId="23" fillId="0" borderId="0" applyFont="0" applyFill="0" applyBorder="0" applyAlignment="0" applyProtection="0">
      <alignment vertical="top"/>
    </xf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>
      <alignment vertical="top"/>
    </xf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>
      <alignment vertical="top"/>
    </xf>
    <xf numFmtId="164" fontId="40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43" fontId="23" fillId="0" borderId="0" applyFont="0" applyFill="0" applyBorder="0" applyAlignment="0" applyProtection="0">
      <alignment vertical="top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165" fontId="9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18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19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164" fontId="39" fillId="0" borderId="0" applyFont="0" applyFill="0" applyBorder="0" applyAlignment="0" applyProtection="0">
      <alignment vertical="top"/>
    </xf>
    <xf numFmtId="0" fontId="44" fillId="0" borderId="0">
      <alignment vertical="top"/>
    </xf>
    <xf numFmtId="43" fontId="46" fillId="0" borderId="0" applyFont="0" applyFill="0" applyBorder="0" applyAlignment="0" applyProtection="0"/>
    <xf numFmtId="164" fontId="23" fillId="0" borderId="0" applyFont="0" applyFill="0" applyBorder="0" applyAlignment="0" applyProtection="0">
      <alignment vertical="top"/>
    </xf>
    <xf numFmtId="0" fontId="23" fillId="0" borderId="0">
      <alignment vertical="top"/>
    </xf>
    <xf numFmtId="0" fontId="2" fillId="0" borderId="0"/>
    <xf numFmtId="164" fontId="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9" fillId="0" borderId="0"/>
    <xf numFmtId="0" fontId="23" fillId="0" borderId="0">
      <alignment vertical="top"/>
    </xf>
    <xf numFmtId="0" fontId="46" fillId="0" borderId="0"/>
    <xf numFmtId="0" fontId="1" fillId="0" borderId="0"/>
  </cellStyleXfs>
  <cellXfs count="103">
    <xf numFmtId="0" fontId="0" fillId="0" borderId="0" xfId="0">
      <alignment vertical="top"/>
    </xf>
    <xf numFmtId="0" fontId="45" fillId="0" borderId="0" xfId="204" applyFont="1" applyAlignment="1">
      <alignment vertical="center"/>
    </xf>
    <xf numFmtId="0" fontId="47" fillId="0" borderId="0" xfId="204" applyFont="1" applyAlignment="1">
      <alignment vertical="center"/>
    </xf>
    <xf numFmtId="0" fontId="49" fillId="0" borderId="0" xfId="204" applyFont="1" applyAlignment="1">
      <alignment vertical="center"/>
    </xf>
    <xf numFmtId="4" fontId="47" fillId="0" borderId="0" xfId="204" applyNumberFormat="1" applyFont="1" applyAlignment="1">
      <alignment vertical="center"/>
    </xf>
    <xf numFmtId="0" fontId="50" fillId="0" borderId="0" xfId="204" applyFont="1" applyAlignment="1">
      <alignment vertical="center"/>
    </xf>
    <xf numFmtId="0" fontId="50" fillId="0" borderId="0" xfId="204" applyFont="1" applyAlignment="1">
      <alignment horizontal="left" vertical="center" indent="1"/>
    </xf>
    <xf numFmtId="43" fontId="50" fillId="0" borderId="0" xfId="204" applyNumberFormat="1" applyFont="1" applyAlignment="1">
      <alignment vertical="center"/>
    </xf>
    <xf numFmtId="4" fontId="50" fillId="0" borderId="0" xfId="204" applyNumberFormat="1" applyFont="1" applyAlignment="1">
      <alignment vertical="center"/>
    </xf>
    <xf numFmtId="164" fontId="50" fillId="0" borderId="0" xfId="203" applyFont="1" applyFill="1" applyAlignment="1">
      <alignment vertical="center"/>
    </xf>
    <xf numFmtId="0" fontId="52" fillId="26" borderId="0" xfId="204" applyFont="1" applyFill="1" applyAlignment="1">
      <alignment vertical="center"/>
    </xf>
    <xf numFmtId="3" fontId="52" fillId="26" borderId="0" xfId="202" applyNumberFormat="1" applyFont="1" applyFill="1" applyAlignment="1">
      <alignment horizontal="right" vertical="center"/>
    </xf>
    <xf numFmtId="0" fontId="52" fillId="25" borderId="0" xfId="204" applyFont="1" applyFill="1" applyAlignment="1">
      <alignment vertical="center"/>
    </xf>
    <xf numFmtId="3" fontId="52" fillId="25" borderId="0" xfId="202" applyNumberFormat="1" applyFont="1" applyFill="1" applyAlignment="1">
      <alignment horizontal="right" vertical="center"/>
    </xf>
    <xf numFmtId="3" fontId="50" fillId="0" borderId="0" xfId="202" applyNumberFormat="1" applyFont="1" applyFill="1" applyAlignment="1">
      <alignment horizontal="right" vertical="center"/>
    </xf>
    <xf numFmtId="164" fontId="50" fillId="0" borderId="0" xfId="203" applyFont="1" applyAlignment="1">
      <alignment vertical="center"/>
    </xf>
    <xf numFmtId="0" fontId="50" fillId="0" borderId="0" xfId="204" applyFont="1" applyAlignment="1">
      <alignment horizontal="left" vertical="center" indent="2"/>
    </xf>
    <xf numFmtId="0" fontId="52" fillId="0" borderId="0" xfId="204" applyFont="1" applyAlignment="1">
      <alignment vertical="center"/>
    </xf>
    <xf numFmtId="0" fontId="52" fillId="24" borderId="0" xfId="204" applyFont="1" applyFill="1" applyAlignment="1">
      <alignment vertical="center"/>
    </xf>
    <xf numFmtId="0" fontId="53" fillId="28" borderId="0" xfId="204" applyFont="1" applyFill="1" applyAlignment="1">
      <alignment vertical="center"/>
    </xf>
    <xf numFmtId="3" fontId="50" fillId="0" borderId="0" xfId="202" applyNumberFormat="1" applyFont="1" applyAlignment="1">
      <alignment horizontal="right" vertical="center"/>
    </xf>
    <xf numFmtId="3" fontId="52" fillId="0" borderId="0" xfId="202" applyNumberFormat="1" applyFont="1" applyFill="1" applyAlignment="1">
      <alignment horizontal="right" vertical="center"/>
    </xf>
    <xf numFmtId="3" fontId="50" fillId="0" borderId="0" xfId="200" applyNumberFormat="1" applyFont="1" applyAlignment="1">
      <alignment horizontal="right" vertical="center"/>
    </xf>
    <xf numFmtId="3" fontId="52" fillId="24" borderId="0" xfId="202" applyNumberFormat="1" applyFont="1" applyFill="1" applyAlignment="1">
      <alignment horizontal="right" vertical="center"/>
    </xf>
    <xf numFmtId="3" fontId="53" fillId="28" borderId="0" xfId="202" applyNumberFormat="1" applyFont="1" applyFill="1" applyAlignment="1">
      <alignment horizontal="right" vertical="center"/>
    </xf>
    <xf numFmtId="0" fontId="51" fillId="0" borderId="0" xfId="204" applyFont="1" applyAlignment="1">
      <alignment vertical="center" wrapText="1"/>
    </xf>
    <xf numFmtId="0" fontId="48" fillId="0" borderId="0" xfId="204" applyFont="1" applyAlignment="1">
      <alignment vertical="center" wrapText="1"/>
    </xf>
    <xf numFmtId="0" fontId="48" fillId="0" borderId="0" xfId="204" applyFont="1" applyAlignment="1">
      <alignment horizontal="center" vertical="center" wrapText="1"/>
    </xf>
    <xf numFmtId="0" fontId="54" fillId="29" borderId="0" xfId="0" applyFont="1" applyFill="1" applyAlignment="1">
      <alignment horizontal="center" vertical="center"/>
    </xf>
    <xf numFmtId="0" fontId="50" fillId="27" borderId="0" xfId="204" applyFont="1" applyFill="1" applyAlignment="1">
      <alignment horizontal="left" vertical="center" indent="2"/>
    </xf>
    <xf numFmtId="0" fontId="48" fillId="0" borderId="0" xfId="204" applyFont="1" applyAlignment="1">
      <alignment horizontal="center" vertical="center" wrapText="1"/>
    </xf>
    <xf numFmtId="0" fontId="51" fillId="0" borderId="0" xfId="204" applyFont="1" applyAlignment="1">
      <alignment horizontal="center" vertical="center" wrapText="1"/>
    </xf>
    <xf numFmtId="0" fontId="1" fillId="0" borderId="0" xfId="214" applyAlignment="1">
      <alignment vertical="center"/>
    </xf>
    <xf numFmtId="0" fontId="55" fillId="0" borderId="0" xfId="214" applyFont="1" applyAlignment="1">
      <alignment vertical="center"/>
    </xf>
    <xf numFmtId="0" fontId="56" fillId="0" borderId="0" xfId="214" applyFont="1" applyAlignment="1">
      <alignment vertical="center"/>
    </xf>
    <xf numFmtId="0" fontId="57" fillId="0" borderId="0" xfId="214" applyFont="1" applyAlignment="1">
      <alignment vertical="center"/>
    </xf>
    <xf numFmtId="0" fontId="58" fillId="0" borderId="0" xfId="214" applyFont="1" applyAlignment="1">
      <alignment vertical="center"/>
    </xf>
    <xf numFmtId="0" fontId="59" fillId="0" borderId="0" xfId="214" applyFont="1" applyAlignment="1">
      <alignment vertical="center"/>
    </xf>
    <xf numFmtId="167" fontId="60" fillId="30" borderId="10" xfId="214" applyNumberFormat="1" applyFont="1" applyFill="1" applyBorder="1" applyAlignment="1">
      <alignment vertical="center"/>
    </xf>
    <xf numFmtId="0" fontId="60" fillId="30" borderId="11" xfId="214" applyFont="1" applyFill="1" applyBorder="1" applyAlignment="1">
      <alignment horizontal="left" vertical="center" indent="2"/>
    </xf>
    <xf numFmtId="0" fontId="61" fillId="0" borderId="0" xfId="214" applyFont="1" applyAlignment="1">
      <alignment vertical="center"/>
    </xf>
    <xf numFmtId="167" fontId="61" fillId="0" borderId="0" xfId="214" applyNumberFormat="1" applyFont="1" applyAlignment="1">
      <alignment vertical="center"/>
    </xf>
    <xf numFmtId="167" fontId="62" fillId="0" borderId="10" xfId="214" applyNumberFormat="1" applyFont="1" applyBorder="1" applyAlignment="1">
      <alignment vertical="center"/>
    </xf>
    <xf numFmtId="168" fontId="63" fillId="0" borderId="10" xfId="214" applyNumberFormat="1" applyFont="1" applyBorder="1" applyAlignment="1">
      <alignment vertical="center"/>
    </xf>
    <xf numFmtId="0" fontId="63" fillId="0" borderId="0" xfId="214" applyFont="1" applyAlignment="1">
      <alignment vertical="center"/>
    </xf>
    <xf numFmtId="0" fontId="63" fillId="0" borderId="11" xfId="214" applyFont="1" applyBorder="1" applyAlignment="1">
      <alignment horizontal="left" vertical="center"/>
    </xf>
    <xf numFmtId="0" fontId="64" fillId="0" borderId="0" xfId="214" applyFont="1" applyAlignment="1">
      <alignment vertical="center"/>
    </xf>
    <xf numFmtId="167" fontId="63" fillId="0" borderId="0" xfId="214" applyNumberFormat="1" applyFont="1" applyAlignment="1">
      <alignment vertical="center"/>
    </xf>
    <xf numFmtId="0" fontId="65" fillId="0" borderId="0" xfId="214" applyFont="1" applyAlignment="1">
      <alignment vertical="center"/>
    </xf>
    <xf numFmtId="167" fontId="60" fillId="31" borderId="10" xfId="214" applyNumberFormat="1" applyFont="1" applyFill="1" applyBorder="1" applyAlignment="1">
      <alignment vertical="center"/>
    </xf>
    <xf numFmtId="167" fontId="66" fillId="31" borderId="10" xfId="214" applyNumberFormat="1" applyFont="1" applyFill="1" applyBorder="1" applyAlignment="1">
      <alignment vertical="center"/>
    </xf>
    <xf numFmtId="167" fontId="60" fillId="31" borderId="0" xfId="214" applyNumberFormat="1" applyFont="1" applyFill="1" applyAlignment="1">
      <alignment vertical="center"/>
    </xf>
    <xf numFmtId="167" fontId="60" fillId="31" borderId="11" xfId="214" applyNumberFormat="1" applyFont="1" applyFill="1" applyBorder="1" applyAlignment="1">
      <alignment horizontal="left" vertical="center" indent="2"/>
    </xf>
    <xf numFmtId="0" fontId="67" fillId="0" borderId="0" xfId="214" applyFont="1" applyAlignment="1">
      <alignment vertical="center"/>
    </xf>
    <xf numFmtId="0" fontId="62" fillId="0" borderId="0" xfId="214" applyFont="1" applyAlignment="1">
      <alignment vertical="center"/>
    </xf>
    <xf numFmtId="168" fontId="62" fillId="0" borderId="10" xfId="214" applyNumberFormat="1" applyFont="1" applyBorder="1" applyAlignment="1">
      <alignment vertical="center"/>
    </xf>
    <xf numFmtId="0" fontId="62" fillId="0" borderId="11" xfId="214" applyFont="1" applyBorder="1" applyAlignment="1">
      <alignment horizontal="left" vertical="center" indent="2"/>
    </xf>
    <xf numFmtId="0" fontId="66" fillId="0" borderId="0" xfId="214" applyFont="1" applyAlignment="1">
      <alignment vertical="center"/>
    </xf>
    <xf numFmtId="167" fontId="66" fillId="0" borderId="0" xfId="214" applyNumberFormat="1" applyFont="1" applyAlignment="1">
      <alignment vertical="center"/>
    </xf>
    <xf numFmtId="0" fontId="68" fillId="0" borderId="0" xfId="214" applyFont="1" applyAlignment="1">
      <alignment vertical="center"/>
    </xf>
    <xf numFmtId="168" fontId="69" fillId="31" borderId="10" xfId="214" applyNumberFormat="1" applyFont="1" applyFill="1" applyBorder="1" applyAlignment="1">
      <alignment vertical="center"/>
    </xf>
    <xf numFmtId="0" fontId="69" fillId="31" borderId="0" xfId="214" applyFont="1" applyFill="1" applyAlignment="1">
      <alignment vertical="center"/>
    </xf>
    <xf numFmtId="0" fontId="69" fillId="31" borderId="11" xfId="214" applyFont="1" applyFill="1" applyBorder="1" applyAlignment="1">
      <alignment horizontal="left" vertical="center" indent="3"/>
    </xf>
    <xf numFmtId="0" fontId="60" fillId="0" borderId="0" xfId="214" applyFont="1" applyAlignment="1">
      <alignment vertical="center"/>
    </xf>
    <xf numFmtId="38" fontId="60" fillId="0" borderId="12" xfId="214" applyNumberFormat="1" applyFont="1" applyBorder="1" applyAlignment="1">
      <alignment vertical="center"/>
    </xf>
    <xf numFmtId="0" fontId="60" fillId="0" borderId="13" xfId="214" applyFont="1" applyBorder="1" applyAlignment="1">
      <alignment vertical="center"/>
    </xf>
    <xf numFmtId="0" fontId="70" fillId="0" borderId="0" xfId="214" applyFont="1" applyAlignment="1">
      <alignment vertical="center"/>
    </xf>
    <xf numFmtId="0" fontId="66" fillId="0" borderId="12" xfId="214" applyFont="1" applyBorder="1" applyAlignment="1">
      <alignment horizontal="right" vertical="center"/>
    </xf>
    <xf numFmtId="0" fontId="70" fillId="0" borderId="12" xfId="214" applyFont="1" applyBorder="1" applyAlignment="1">
      <alignment horizontal="right" vertical="center"/>
    </xf>
    <xf numFmtId="0" fontId="66" fillId="0" borderId="0" xfId="214" applyFont="1" applyAlignment="1">
      <alignment horizontal="right" vertical="center"/>
    </xf>
    <xf numFmtId="0" fontId="66" fillId="0" borderId="14" xfId="214" applyFont="1" applyBorder="1" applyAlignment="1">
      <alignment horizontal="right" vertical="center"/>
    </xf>
    <xf numFmtId="0" fontId="66" fillId="0" borderId="14" xfId="214" applyFont="1" applyBorder="1" applyAlignment="1">
      <alignment horizontal="right" vertical="center"/>
    </xf>
    <xf numFmtId="0" fontId="71" fillId="0" borderId="0" xfId="214" applyFont="1"/>
    <xf numFmtId="0" fontId="72" fillId="0" borderId="0" xfId="214" applyFont="1"/>
    <xf numFmtId="0" fontId="72" fillId="0" borderId="0" xfId="214" applyFont="1" applyAlignment="1">
      <alignment horizontal="left"/>
    </xf>
    <xf numFmtId="0" fontId="73" fillId="0" borderId="0" xfId="214" applyFont="1" applyAlignment="1">
      <alignment horizontal="center" vertical="center"/>
    </xf>
    <xf numFmtId="0" fontId="74" fillId="0" borderId="0" xfId="214" applyFont="1" applyAlignment="1">
      <alignment horizontal="center" vertical="center" wrapText="1"/>
    </xf>
    <xf numFmtId="0" fontId="75" fillId="0" borderId="0" xfId="214" applyFont="1" applyAlignment="1">
      <alignment horizontal="center" vertical="center"/>
    </xf>
    <xf numFmtId="0" fontId="76" fillId="0" borderId="0" xfId="214" applyFont="1" applyAlignment="1">
      <alignment vertical="center"/>
    </xf>
    <xf numFmtId="167" fontId="77" fillId="32" borderId="15" xfId="214" applyNumberFormat="1" applyFont="1" applyFill="1" applyBorder="1" applyAlignment="1">
      <alignment vertical="center"/>
    </xf>
    <xf numFmtId="0" fontId="77" fillId="32" borderId="0" xfId="214" applyFont="1" applyFill="1" applyAlignment="1">
      <alignment vertical="center"/>
    </xf>
    <xf numFmtId="0" fontId="77" fillId="32" borderId="16" xfId="214" applyFont="1" applyFill="1" applyBorder="1" applyAlignment="1">
      <alignment vertical="center"/>
    </xf>
    <xf numFmtId="0" fontId="78" fillId="0" borderId="0" xfId="214" applyFont="1" applyAlignment="1">
      <alignment vertical="center"/>
    </xf>
    <xf numFmtId="3" fontId="79" fillId="0" borderId="0" xfId="214" applyNumberFormat="1" applyFont="1" applyAlignment="1">
      <alignment vertical="center"/>
    </xf>
    <xf numFmtId="0" fontId="79" fillId="0" borderId="0" xfId="214" applyFont="1" applyAlignment="1">
      <alignment vertical="center"/>
    </xf>
    <xf numFmtId="0" fontId="79" fillId="0" borderId="0" xfId="214" applyFont="1" applyAlignment="1">
      <alignment horizontal="left" vertical="center" indent="2"/>
    </xf>
    <xf numFmtId="0" fontId="71" fillId="0" borderId="0" xfId="214" applyFont="1" applyAlignment="1">
      <alignment vertical="center"/>
    </xf>
    <xf numFmtId="3" fontId="80" fillId="0" borderId="10" xfId="214" applyNumberFormat="1" applyFont="1" applyBorder="1" applyAlignment="1">
      <alignment vertical="center"/>
    </xf>
    <xf numFmtId="0" fontId="80" fillId="0" borderId="0" xfId="214" applyFont="1" applyAlignment="1">
      <alignment vertical="center"/>
    </xf>
    <xf numFmtId="0" fontId="80" fillId="0" borderId="11" xfId="214" applyFont="1" applyBorder="1" applyAlignment="1">
      <alignment horizontal="left" vertical="center" wrapText="1" indent="3"/>
    </xf>
    <xf numFmtId="3" fontId="80" fillId="0" borderId="17" xfId="214" applyNumberFormat="1" applyFont="1" applyBorder="1" applyAlignment="1">
      <alignment vertical="center"/>
    </xf>
    <xf numFmtId="0" fontId="80" fillId="0" borderId="17" xfId="214" applyFont="1" applyBorder="1" applyAlignment="1">
      <alignment horizontal="left" vertical="center" indent="2"/>
    </xf>
    <xf numFmtId="3" fontId="80" fillId="0" borderId="0" xfId="214" applyNumberFormat="1" applyFont="1" applyAlignment="1">
      <alignment vertical="center"/>
    </xf>
    <xf numFmtId="0" fontId="81" fillId="0" borderId="0" xfId="214" applyFont="1" applyAlignment="1">
      <alignment horizontal="left" vertical="center" indent="1"/>
    </xf>
    <xf numFmtId="0" fontId="82" fillId="0" borderId="0" xfId="214" applyFont="1" applyAlignment="1">
      <alignment vertical="center"/>
    </xf>
    <xf numFmtId="0" fontId="83" fillId="0" borderId="0" xfId="214" applyFont="1" applyAlignment="1">
      <alignment vertical="center"/>
    </xf>
    <xf numFmtId="38" fontId="77" fillId="0" borderId="12" xfId="214" applyNumberFormat="1" applyFont="1" applyBorder="1" applyAlignment="1">
      <alignment vertical="center"/>
    </xf>
    <xf numFmtId="0" fontId="77" fillId="0" borderId="0" xfId="214" applyFont="1" applyAlignment="1">
      <alignment vertical="center"/>
    </xf>
    <xf numFmtId="0" fontId="77" fillId="0" borderId="13" xfId="214" applyFont="1" applyBorder="1" applyAlignment="1">
      <alignment vertical="center"/>
    </xf>
    <xf numFmtId="0" fontId="84" fillId="0" borderId="0" xfId="214" applyFont="1" applyAlignment="1">
      <alignment vertical="center"/>
    </xf>
    <xf numFmtId="0" fontId="85" fillId="0" borderId="0" xfId="214" applyFont="1" applyAlignment="1">
      <alignment horizontal="right" vertical="center"/>
    </xf>
    <xf numFmtId="0" fontId="48" fillId="0" borderId="0" xfId="204" applyFont="1" applyAlignment="1">
      <alignment vertical="center"/>
    </xf>
    <xf numFmtId="0" fontId="48" fillId="0" borderId="0" xfId="204" applyFont="1" applyAlignment="1">
      <alignment horizontal="center" vertical="center"/>
    </xf>
  </cellXfs>
  <cellStyles count="215">
    <cellStyle name="20% - Ênfase1" xfId="1" builtinId="30" customBuiltin="1"/>
    <cellStyle name="20% - Ênfase1 2" xfId="2" xr:uid="{00000000-0005-0000-0000-000001000000}"/>
    <cellStyle name="20% - Ênfase1 3" xfId="3" xr:uid="{00000000-0005-0000-0000-000002000000}"/>
    <cellStyle name="20% - Ênfase1 4" xfId="4" xr:uid="{00000000-0005-0000-0000-000003000000}"/>
    <cellStyle name="20% - Ênfase2" xfId="5" builtinId="34" customBuiltin="1"/>
    <cellStyle name="20% - Ênfase2 2" xfId="6" xr:uid="{00000000-0005-0000-0000-000005000000}"/>
    <cellStyle name="20% - Ênfase2 3" xfId="7" xr:uid="{00000000-0005-0000-0000-000006000000}"/>
    <cellStyle name="20% - Ênfase2 4" xfId="8" xr:uid="{00000000-0005-0000-0000-000007000000}"/>
    <cellStyle name="20% - Ênfase3" xfId="9" builtinId="38" customBuiltin="1"/>
    <cellStyle name="20% - Ênfase3 2" xfId="10" xr:uid="{00000000-0005-0000-0000-000009000000}"/>
    <cellStyle name="20% - Ênfase3 3" xfId="11" xr:uid="{00000000-0005-0000-0000-00000A000000}"/>
    <cellStyle name="20% - Ênfase3 4" xfId="12" xr:uid="{00000000-0005-0000-0000-00000B000000}"/>
    <cellStyle name="20% - Ênfase4" xfId="13" builtinId="42" customBuiltin="1"/>
    <cellStyle name="20% - Ênfase4 2" xfId="14" xr:uid="{00000000-0005-0000-0000-00000D000000}"/>
    <cellStyle name="20% - Ênfase4 3" xfId="15" xr:uid="{00000000-0005-0000-0000-00000E000000}"/>
    <cellStyle name="20% - Ênfase4 4" xfId="16" xr:uid="{00000000-0005-0000-0000-00000F000000}"/>
    <cellStyle name="20% - Ênfase5" xfId="17" builtinId="46" customBuiltin="1"/>
    <cellStyle name="20% - Ênfase5 2" xfId="18" xr:uid="{00000000-0005-0000-0000-000011000000}"/>
    <cellStyle name="20% - Ênfase5 3" xfId="19" xr:uid="{00000000-0005-0000-0000-000012000000}"/>
    <cellStyle name="20% - Ênfase5 4" xfId="20" xr:uid="{00000000-0005-0000-0000-000013000000}"/>
    <cellStyle name="20% - Ênfase6" xfId="21" builtinId="50" customBuiltin="1"/>
    <cellStyle name="20% - Ênfase6 2" xfId="22" xr:uid="{00000000-0005-0000-0000-000015000000}"/>
    <cellStyle name="20% - Ênfase6 3" xfId="23" xr:uid="{00000000-0005-0000-0000-000016000000}"/>
    <cellStyle name="20% - Ênfase6 4" xfId="24" xr:uid="{00000000-0005-0000-0000-000017000000}"/>
    <cellStyle name="40% - Ênfase1" xfId="25" builtinId="31" customBuiltin="1"/>
    <cellStyle name="40% - Ênfase1 2" xfId="26" xr:uid="{00000000-0005-0000-0000-000019000000}"/>
    <cellStyle name="40% - Ênfase1 3" xfId="27" xr:uid="{00000000-0005-0000-0000-00001A000000}"/>
    <cellStyle name="40% - Ênfase1 4" xfId="28" xr:uid="{00000000-0005-0000-0000-00001B000000}"/>
    <cellStyle name="40% - Ênfase2" xfId="29" builtinId="35" customBuiltin="1"/>
    <cellStyle name="40% - Ênfase2 2" xfId="30" xr:uid="{00000000-0005-0000-0000-00001D000000}"/>
    <cellStyle name="40% - Ênfase2 3" xfId="31" xr:uid="{00000000-0005-0000-0000-00001E000000}"/>
    <cellStyle name="40% - Ênfase2 4" xfId="32" xr:uid="{00000000-0005-0000-0000-00001F000000}"/>
    <cellStyle name="40% - Ênfase3" xfId="33" builtinId="39" customBuiltin="1"/>
    <cellStyle name="40% - Ênfase3 2" xfId="34" xr:uid="{00000000-0005-0000-0000-000021000000}"/>
    <cellStyle name="40% - Ênfase3 3" xfId="35" xr:uid="{00000000-0005-0000-0000-000022000000}"/>
    <cellStyle name="40% - Ênfase3 4" xfId="36" xr:uid="{00000000-0005-0000-0000-000023000000}"/>
    <cellStyle name="40% - Ênfase4" xfId="37" builtinId="43" customBuiltin="1"/>
    <cellStyle name="40% - Ênfase4 2" xfId="38" xr:uid="{00000000-0005-0000-0000-000025000000}"/>
    <cellStyle name="40% - Ênfase4 3" xfId="39" xr:uid="{00000000-0005-0000-0000-000026000000}"/>
    <cellStyle name="40% - Ênfase4 4" xfId="40" xr:uid="{00000000-0005-0000-0000-000027000000}"/>
    <cellStyle name="40% - Ênfase5" xfId="41" builtinId="47" customBuiltin="1"/>
    <cellStyle name="40% - Ênfase5 2" xfId="42" xr:uid="{00000000-0005-0000-0000-000029000000}"/>
    <cellStyle name="40% - Ênfase5 3" xfId="43" xr:uid="{00000000-0005-0000-0000-00002A000000}"/>
    <cellStyle name="40% - Ênfase5 4" xfId="44" xr:uid="{00000000-0005-0000-0000-00002B000000}"/>
    <cellStyle name="40% - Ênfase6" xfId="45" builtinId="51" customBuiltin="1"/>
    <cellStyle name="40% - Ênfase6 2" xfId="46" xr:uid="{00000000-0005-0000-0000-00002D000000}"/>
    <cellStyle name="40% - Ênfase6 3" xfId="47" xr:uid="{00000000-0005-0000-0000-00002E000000}"/>
    <cellStyle name="40% - Ênfase6 4" xfId="48" xr:uid="{00000000-0005-0000-0000-00002F000000}"/>
    <cellStyle name="60% - Ênfase1" xfId="49" builtinId="32" customBuiltin="1"/>
    <cellStyle name="60% - Ênfase1 2" xfId="50" xr:uid="{00000000-0005-0000-0000-000031000000}"/>
    <cellStyle name="60% - Ênfase1 3" xfId="51" xr:uid="{00000000-0005-0000-0000-000032000000}"/>
    <cellStyle name="60% - Ênfase1 4" xfId="52" xr:uid="{00000000-0005-0000-0000-000033000000}"/>
    <cellStyle name="60% - Ênfase2" xfId="53" builtinId="36" customBuiltin="1"/>
    <cellStyle name="60% - Ênfase2 2" xfId="54" xr:uid="{00000000-0005-0000-0000-000035000000}"/>
    <cellStyle name="60% - Ênfase2 3" xfId="55" xr:uid="{00000000-0005-0000-0000-000036000000}"/>
    <cellStyle name="60% - Ênfase2 4" xfId="56" xr:uid="{00000000-0005-0000-0000-000037000000}"/>
    <cellStyle name="60% - Ênfase3" xfId="57" builtinId="40" customBuiltin="1"/>
    <cellStyle name="60% - Ênfase3 2" xfId="58" xr:uid="{00000000-0005-0000-0000-000039000000}"/>
    <cellStyle name="60% - Ênfase3 3" xfId="59" xr:uid="{00000000-0005-0000-0000-00003A000000}"/>
    <cellStyle name="60% - Ênfase3 4" xfId="60" xr:uid="{00000000-0005-0000-0000-00003B000000}"/>
    <cellStyle name="60% - Ênfase4" xfId="61" builtinId="44" customBuiltin="1"/>
    <cellStyle name="60% - Ênfase4 2" xfId="62" xr:uid="{00000000-0005-0000-0000-00003D000000}"/>
    <cellStyle name="60% - Ênfase4 3" xfId="63" xr:uid="{00000000-0005-0000-0000-00003E000000}"/>
    <cellStyle name="60% - Ênfase4 4" xfId="64" xr:uid="{00000000-0005-0000-0000-00003F000000}"/>
    <cellStyle name="60% - Ênfase5" xfId="65" builtinId="48" customBuiltin="1"/>
    <cellStyle name="60% - Ênfase5 2" xfId="66" xr:uid="{00000000-0005-0000-0000-000041000000}"/>
    <cellStyle name="60% - Ênfase5 3" xfId="67" xr:uid="{00000000-0005-0000-0000-000042000000}"/>
    <cellStyle name="60% - Ênfase5 4" xfId="68" xr:uid="{00000000-0005-0000-0000-000043000000}"/>
    <cellStyle name="60% - Ênfase6" xfId="69" builtinId="52" customBuiltin="1"/>
    <cellStyle name="60% - Ênfase6 2" xfId="70" xr:uid="{00000000-0005-0000-0000-000045000000}"/>
    <cellStyle name="60% - Ênfase6 3" xfId="71" xr:uid="{00000000-0005-0000-0000-000046000000}"/>
    <cellStyle name="60% - Ênfase6 4" xfId="72" xr:uid="{00000000-0005-0000-0000-000047000000}"/>
    <cellStyle name="Bom" xfId="73" builtinId="26" customBuiltin="1"/>
    <cellStyle name="Bom 2" xfId="74" xr:uid="{00000000-0005-0000-0000-000049000000}"/>
    <cellStyle name="Bom 3" xfId="75" xr:uid="{00000000-0005-0000-0000-00004A000000}"/>
    <cellStyle name="Bom 4" xfId="76" xr:uid="{00000000-0005-0000-0000-00004B000000}"/>
    <cellStyle name="Cálculo" xfId="77" builtinId="22" customBuiltin="1"/>
    <cellStyle name="Cálculo 2" xfId="78" xr:uid="{00000000-0005-0000-0000-00004D000000}"/>
    <cellStyle name="Cálculo 3" xfId="79" xr:uid="{00000000-0005-0000-0000-00004E000000}"/>
    <cellStyle name="Cálculo 4" xfId="80" xr:uid="{00000000-0005-0000-0000-00004F000000}"/>
    <cellStyle name="Célula de Verificação" xfId="81" builtinId="23" customBuiltin="1"/>
    <cellStyle name="Célula de Verificação 2" xfId="82" xr:uid="{00000000-0005-0000-0000-000051000000}"/>
    <cellStyle name="Célula de Verificação 3" xfId="83" xr:uid="{00000000-0005-0000-0000-000052000000}"/>
    <cellStyle name="Célula de Verificação 4" xfId="84" xr:uid="{00000000-0005-0000-0000-000053000000}"/>
    <cellStyle name="Célula Vinculada" xfId="85" builtinId="24" customBuiltin="1"/>
    <cellStyle name="Célula Vinculada 2" xfId="86" xr:uid="{00000000-0005-0000-0000-000055000000}"/>
    <cellStyle name="Célula Vinculada 3" xfId="87" xr:uid="{00000000-0005-0000-0000-000056000000}"/>
    <cellStyle name="Célula Vinculada 4" xfId="88" xr:uid="{00000000-0005-0000-0000-000057000000}"/>
    <cellStyle name="Currency" xfId="89" xr:uid="{00000000-0005-0000-0000-000058000000}"/>
    <cellStyle name="Currency 2" xfId="90" xr:uid="{00000000-0005-0000-0000-000059000000}"/>
    <cellStyle name="Currency 3" xfId="91" xr:uid="{00000000-0005-0000-0000-00005A000000}"/>
    <cellStyle name="Currency 4" xfId="92" xr:uid="{00000000-0005-0000-0000-00005B000000}"/>
    <cellStyle name="Ênfase1" xfId="93" builtinId="29" customBuiltin="1"/>
    <cellStyle name="Ênfase1 2" xfId="94" xr:uid="{00000000-0005-0000-0000-00005D000000}"/>
    <cellStyle name="Ênfase1 3" xfId="95" xr:uid="{00000000-0005-0000-0000-00005E000000}"/>
    <cellStyle name="Ênfase1 4" xfId="96" xr:uid="{00000000-0005-0000-0000-00005F000000}"/>
    <cellStyle name="Ênfase2" xfId="97" builtinId="33" customBuiltin="1"/>
    <cellStyle name="Ênfase2 2" xfId="98" xr:uid="{00000000-0005-0000-0000-000061000000}"/>
    <cellStyle name="Ênfase2 3" xfId="99" xr:uid="{00000000-0005-0000-0000-000062000000}"/>
    <cellStyle name="Ênfase2 4" xfId="100" xr:uid="{00000000-0005-0000-0000-000063000000}"/>
    <cellStyle name="Ênfase3" xfId="101" builtinId="37" customBuiltin="1"/>
    <cellStyle name="Ênfase3 2" xfId="102" xr:uid="{00000000-0005-0000-0000-000065000000}"/>
    <cellStyle name="Ênfase3 3" xfId="103" xr:uid="{00000000-0005-0000-0000-000066000000}"/>
    <cellStyle name="Ênfase3 4" xfId="104" xr:uid="{00000000-0005-0000-0000-000067000000}"/>
    <cellStyle name="Ênfase4" xfId="105" builtinId="41" customBuiltin="1"/>
    <cellStyle name="Ênfase4 2" xfId="106" xr:uid="{00000000-0005-0000-0000-000069000000}"/>
    <cellStyle name="Ênfase4 3" xfId="107" xr:uid="{00000000-0005-0000-0000-00006A000000}"/>
    <cellStyle name="Ênfase4 4" xfId="108" xr:uid="{00000000-0005-0000-0000-00006B000000}"/>
    <cellStyle name="Ênfase5" xfId="109" builtinId="45" customBuiltin="1"/>
    <cellStyle name="Ênfase5 2" xfId="110" xr:uid="{00000000-0005-0000-0000-00006D000000}"/>
    <cellStyle name="Ênfase5 3" xfId="111" xr:uid="{00000000-0005-0000-0000-00006E000000}"/>
    <cellStyle name="Ênfase5 4" xfId="112" xr:uid="{00000000-0005-0000-0000-00006F000000}"/>
    <cellStyle name="Ênfase6" xfId="113" builtinId="49" customBuiltin="1"/>
    <cellStyle name="Ênfase6 2" xfId="114" xr:uid="{00000000-0005-0000-0000-000071000000}"/>
    <cellStyle name="Ênfase6 3" xfId="115" xr:uid="{00000000-0005-0000-0000-000072000000}"/>
    <cellStyle name="Ênfase6 4" xfId="116" xr:uid="{00000000-0005-0000-0000-000073000000}"/>
    <cellStyle name="Entrada" xfId="117" builtinId="20" customBuiltin="1"/>
    <cellStyle name="Entrada 2" xfId="118" xr:uid="{00000000-0005-0000-0000-000075000000}"/>
    <cellStyle name="Entrada 3" xfId="119" xr:uid="{00000000-0005-0000-0000-000076000000}"/>
    <cellStyle name="Entrada 4" xfId="120" xr:uid="{00000000-0005-0000-0000-000077000000}"/>
    <cellStyle name="Incorreto 2" xfId="122" xr:uid="{00000000-0005-0000-0000-000079000000}"/>
    <cellStyle name="Incorreto 3" xfId="123" xr:uid="{00000000-0005-0000-0000-00007A000000}"/>
    <cellStyle name="Incorreto 4" xfId="124" xr:uid="{00000000-0005-0000-0000-00007B000000}"/>
    <cellStyle name="Neutra 2" xfId="126" xr:uid="{00000000-0005-0000-0000-00007D000000}"/>
    <cellStyle name="Neutra 3" xfId="127" xr:uid="{00000000-0005-0000-0000-00007E000000}"/>
    <cellStyle name="Neutra 4" xfId="128" xr:uid="{00000000-0005-0000-0000-00007F000000}"/>
    <cellStyle name="Neutro" xfId="125" builtinId="28" customBuiltin="1"/>
    <cellStyle name="Normal" xfId="0" builtinId="0"/>
    <cellStyle name="Normal 10" xfId="129" xr:uid="{00000000-0005-0000-0000-000081000000}"/>
    <cellStyle name="Normal 10 2" xfId="130" xr:uid="{00000000-0005-0000-0000-000082000000}"/>
    <cellStyle name="Normal 10 2 2" xfId="207" xr:uid="{00000000-0005-0000-0000-000083000000}"/>
    <cellStyle name="Normal 11" xfId="131" xr:uid="{00000000-0005-0000-0000-000084000000}"/>
    <cellStyle name="Normal 12" xfId="132" xr:uid="{00000000-0005-0000-0000-000085000000}"/>
    <cellStyle name="Normal 13" xfId="205" xr:uid="{00000000-0005-0000-0000-000086000000}"/>
    <cellStyle name="Normal 13 2" xfId="210" xr:uid="{00000000-0005-0000-0000-000087000000}"/>
    <cellStyle name="Normal 13 3" xfId="211" xr:uid="{00000000-0005-0000-0000-000088000000}"/>
    <cellStyle name="Normal 14" xfId="213" xr:uid="{00000000-0005-0000-0000-000089000000}"/>
    <cellStyle name="Normal 15" xfId="214" xr:uid="{F00A0EA5-070B-476B-981F-0EAB3B6C648E}"/>
    <cellStyle name="Normal 2" xfId="133" xr:uid="{00000000-0005-0000-0000-00008A000000}"/>
    <cellStyle name="Normal 2 2" xfId="134" xr:uid="{00000000-0005-0000-0000-00008B000000}"/>
    <cellStyle name="Normal 2 3" xfId="135" xr:uid="{00000000-0005-0000-0000-00008C000000}"/>
    <cellStyle name="Normal 2 4" xfId="201" xr:uid="{00000000-0005-0000-0000-00008D000000}"/>
    <cellStyle name="Normal 2 4 2" xfId="204" xr:uid="{00000000-0005-0000-0000-00008E000000}"/>
    <cellStyle name="Normal 23" xfId="136" xr:uid="{00000000-0005-0000-0000-00008F000000}"/>
    <cellStyle name="Normal 3" xfId="137" xr:uid="{00000000-0005-0000-0000-000090000000}"/>
    <cellStyle name="Normal 3 2" xfId="138" xr:uid="{00000000-0005-0000-0000-000091000000}"/>
    <cellStyle name="Normal 3 2 2" xfId="139" xr:uid="{00000000-0005-0000-0000-000092000000}"/>
    <cellStyle name="Normal 3 3" xfId="212" xr:uid="{00000000-0005-0000-0000-000093000000}"/>
    <cellStyle name="Normal 4" xfId="140" xr:uid="{00000000-0005-0000-0000-000094000000}"/>
    <cellStyle name="Normal 4 2" xfId="141" xr:uid="{00000000-0005-0000-0000-000095000000}"/>
    <cellStyle name="Normal 4_Balanço e DRE 2010 ICESP" xfId="142" xr:uid="{00000000-0005-0000-0000-000096000000}"/>
    <cellStyle name="Normal 5" xfId="143" xr:uid="{00000000-0005-0000-0000-000097000000}"/>
    <cellStyle name="Normal 6" xfId="144" xr:uid="{00000000-0005-0000-0000-000098000000}"/>
    <cellStyle name="Normal 7" xfId="145" xr:uid="{00000000-0005-0000-0000-000099000000}"/>
    <cellStyle name="Normal 8" xfId="146" xr:uid="{00000000-0005-0000-0000-00009A000000}"/>
    <cellStyle name="Normal 9" xfId="147" xr:uid="{00000000-0005-0000-0000-00009B000000}"/>
    <cellStyle name="Nota" xfId="148" builtinId="10" customBuiltin="1"/>
    <cellStyle name="Nota 2" xfId="149" xr:uid="{00000000-0005-0000-0000-00009F000000}"/>
    <cellStyle name="Nota 3" xfId="150" xr:uid="{00000000-0005-0000-0000-0000A0000000}"/>
    <cellStyle name="Nota 4" xfId="151" xr:uid="{00000000-0005-0000-0000-0000A1000000}"/>
    <cellStyle name="Ruim" xfId="121" builtinId="27" customBuiltin="1"/>
    <cellStyle name="Saída" xfId="152" builtinId="21" customBuiltin="1"/>
    <cellStyle name="Saída 2" xfId="153" xr:uid="{00000000-0005-0000-0000-0000A3000000}"/>
    <cellStyle name="Saída 3" xfId="154" xr:uid="{00000000-0005-0000-0000-0000A4000000}"/>
    <cellStyle name="Saída 4" xfId="155" xr:uid="{00000000-0005-0000-0000-0000A5000000}"/>
    <cellStyle name="Separador de milhares 11" xfId="156" xr:uid="{00000000-0005-0000-0000-0000A6000000}"/>
    <cellStyle name="Separador de milhares 2" xfId="157" xr:uid="{00000000-0005-0000-0000-0000A7000000}"/>
    <cellStyle name="Separador de milhares 2 2" xfId="158" xr:uid="{00000000-0005-0000-0000-0000A8000000}"/>
    <cellStyle name="Separador de milhares 2 2 2" xfId="159" xr:uid="{00000000-0005-0000-0000-0000A9000000}"/>
    <cellStyle name="Separador de milhares 2 3" xfId="160" xr:uid="{00000000-0005-0000-0000-0000AA000000}"/>
    <cellStyle name="Separador de milhares 2 4" xfId="161" xr:uid="{00000000-0005-0000-0000-0000AB000000}"/>
    <cellStyle name="Separador de milhares 2 7" xfId="162" xr:uid="{00000000-0005-0000-0000-0000AC000000}"/>
    <cellStyle name="Separador de milhares 2 7 2" xfId="163" xr:uid="{00000000-0005-0000-0000-0000AD000000}"/>
    <cellStyle name="Separador de milhares 3" xfId="164" xr:uid="{00000000-0005-0000-0000-0000AE000000}"/>
    <cellStyle name="Separador de milhares 3 2" xfId="165" xr:uid="{00000000-0005-0000-0000-0000AF000000}"/>
    <cellStyle name="Separador de milhares 4" xfId="166" xr:uid="{00000000-0005-0000-0000-0000B0000000}"/>
    <cellStyle name="Separador de milhares 5" xfId="167" xr:uid="{00000000-0005-0000-0000-0000B1000000}"/>
    <cellStyle name="Separador de milhares 5 2" xfId="168" xr:uid="{00000000-0005-0000-0000-0000B2000000}"/>
    <cellStyle name="Separador de milhares 7" xfId="169" xr:uid="{00000000-0005-0000-0000-0000B3000000}"/>
    <cellStyle name="Separador de milhares 8" xfId="170" xr:uid="{00000000-0005-0000-0000-0000B4000000}"/>
    <cellStyle name="Texto de Aviso" xfId="171" builtinId="11" customBuiltin="1"/>
    <cellStyle name="Texto de Aviso 2" xfId="172" xr:uid="{00000000-0005-0000-0000-0000B6000000}"/>
    <cellStyle name="Texto de Aviso 3" xfId="173" xr:uid="{00000000-0005-0000-0000-0000B7000000}"/>
    <cellStyle name="Texto de Aviso 4" xfId="174" xr:uid="{00000000-0005-0000-0000-0000B8000000}"/>
    <cellStyle name="Texto Explicativo" xfId="175" builtinId="53" customBuiltin="1"/>
    <cellStyle name="Texto Explicativo 2" xfId="176" xr:uid="{00000000-0005-0000-0000-0000BA000000}"/>
    <cellStyle name="Texto Explicativo 3" xfId="177" xr:uid="{00000000-0005-0000-0000-0000BB000000}"/>
    <cellStyle name="Texto Explicativo 4" xfId="178" xr:uid="{00000000-0005-0000-0000-0000BC000000}"/>
    <cellStyle name="Título" xfId="179" builtinId="15" customBuiltin="1"/>
    <cellStyle name="Título 1" xfId="180" builtinId="16" customBuiltin="1"/>
    <cellStyle name="Título 1 2" xfId="181" xr:uid="{00000000-0005-0000-0000-0000BF000000}"/>
    <cellStyle name="Título 1 3" xfId="182" xr:uid="{00000000-0005-0000-0000-0000C0000000}"/>
    <cellStyle name="Título 1 4" xfId="183" xr:uid="{00000000-0005-0000-0000-0000C1000000}"/>
    <cellStyle name="Título 2" xfId="184" builtinId="17" customBuiltin="1"/>
    <cellStyle name="Título 2 2" xfId="185" xr:uid="{00000000-0005-0000-0000-0000C3000000}"/>
    <cellStyle name="Título 2 3" xfId="186" xr:uid="{00000000-0005-0000-0000-0000C4000000}"/>
    <cellStyle name="Título 2 4" xfId="187" xr:uid="{00000000-0005-0000-0000-0000C5000000}"/>
    <cellStyle name="Título 3" xfId="188" builtinId="18" customBuiltin="1"/>
    <cellStyle name="Título 3 2" xfId="189" xr:uid="{00000000-0005-0000-0000-0000C7000000}"/>
    <cellStyle name="Título 3 3" xfId="190" xr:uid="{00000000-0005-0000-0000-0000C8000000}"/>
    <cellStyle name="Título 3 4" xfId="191" xr:uid="{00000000-0005-0000-0000-0000C9000000}"/>
    <cellStyle name="Título 4" xfId="192" builtinId="19" customBuiltin="1"/>
    <cellStyle name="Título 4 2" xfId="193" xr:uid="{00000000-0005-0000-0000-0000CB000000}"/>
    <cellStyle name="Título 4 3" xfId="194" xr:uid="{00000000-0005-0000-0000-0000CC000000}"/>
    <cellStyle name="Título 4 4" xfId="195" xr:uid="{00000000-0005-0000-0000-0000CD000000}"/>
    <cellStyle name="Total" xfId="196" builtinId="25" customBuiltin="1"/>
    <cellStyle name="Total 2" xfId="197" xr:uid="{00000000-0005-0000-0000-0000CF000000}"/>
    <cellStyle name="Total 3" xfId="198" xr:uid="{00000000-0005-0000-0000-0000D0000000}"/>
    <cellStyle name="Total 4" xfId="199" xr:uid="{00000000-0005-0000-0000-0000D1000000}"/>
    <cellStyle name="Vírgula" xfId="200" builtinId="3"/>
    <cellStyle name="Vírgula 2" xfId="202" xr:uid="{00000000-0005-0000-0000-0000D3000000}"/>
    <cellStyle name="Vírgula 2 2" xfId="209" xr:uid="{00000000-0005-0000-0000-0000D4000000}"/>
    <cellStyle name="Vírgula 3" xfId="203" xr:uid="{00000000-0005-0000-0000-0000D5000000}"/>
    <cellStyle name="Vírgula 3 2" xfId="208" xr:uid="{00000000-0005-0000-0000-0000D6000000}"/>
    <cellStyle name="Vírgula 4" xfId="206" xr:uid="{00000000-0005-0000-0000-0000D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24049</xdr:colOff>
      <xdr:row>0</xdr:row>
      <xdr:rowOff>0</xdr:rowOff>
    </xdr:from>
    <xdr:to>
      <xdr:col>13</xdr:col>
      <xdr:colOff>0</xdr:colOff>
      <xdr:row>0</xdr:row>
      <xdr:rowOff>783784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571E32E-3A0B-4983-A364-4A82703C6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49" y="0"/>
          <a:ext cx="13703157" cy="7837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0</xdr:rowOff>
    </xdr:from>
    <xdr:to>
      <xdr:col>14</xdr:col>
      <xdr:colOff>0</xdr:colOff>
      <xdr:row>0</xdr:row>
      <xdr:rowOff>759016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B7A7759-4014-468A-B559-E106A8752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0"/>
          <a:ext cx="14466795" cy="7590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27213</xdr:colOff>
      <xdr:row>0</xdr:row>
      <xdr:rowOff>2</xdr:rowOff>
    </xdr:from>
    <xdr:ext cx="17621251" cy="644682"/>
    <xdr:pic>
      <xdr:nvPicPr>
        <xdr:cNvPr id="2" name="Imagem 1">
          <a:extLst>
            <a:ext uri="{FF2B5EF4-FFF2-40B4-BE49-F238E27FC236}">
              <a16:creationId xmlns:a16="http://schemas.microsoft.com/office/drawing/2014/main" id="{356353DC-B1B0-4BD4-9BC9-862A7797A7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3" y="2"/>
          <a:ext cx="17621251" cy="64468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406562" cy="619125"/>
    <xdr:pic>
      <xdr:nvPicPr>
        <xdr:cNvPr id="2" name="Imagem 1">
          <a:extLst>
            <a:ext uri="{FF2B5EF4-FFF2-40B4-BE49-F238E27FC236}">
              <a16:creationId xmlns:a16="http://schemas.microsoft.com/office/drawing/2014/main" id="{CFF27AB8-D5A0-4C04-A3BE-1C666F2BF7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4406562" cy="6191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Geral\Geral\Portal%20da%20Transpar&#234;ncia%20-%20Controladoria\6%20-%20Contratos%20de%20Gest&#227;o\Perdizes\Presta&#231;&#245;es%20de%20Contas%20Mensais\DFC%20Perdizes%20-%20Dez24.xlsx" TargetMode="External"/><Relationship Id="rId1" Type="http://schemas.openxmlformats.org/officeDocument/2006/relationships/externalLinkPath" Target="DFC%20Perdizes%20-%20Dez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A87CF-3602-4648-940F-BE3D61B03EE7}">
  <dimension ref="A1:M29"/>
  <sheetViews>
    <sheetView showGridLines="0" tabSelected="1" zoomScale="85" zoomScaleNormal="85" workbookViewId="0">
      <selection activeCell="M1" sqref="M1:M1048576"/>
    </sheetView>
  </sheetViews>
  <sheetFormatPr defaultColWidth="6.85546875" defaultRowHeight="15" customHeight="1" x14ac:dyDescent="0.2"/>
  <cols>
    <col min="1" max="1" width="44.5703125" style="1" bestFit="1" customWidth="1"/>
    <col min="2" max="13" width="13.42578125" style="1" bestFit="1" customWidth="1"/>
    <col min="14" max="16384" width="6.85546875" style="1"/>
  </cols>
  <sheetData>
    <row r="1" spans="1:13" s="2" customFormat="1" ht="66" customHeight="1" x14ac:dyDescent="0.2"/>
    <row r="2" spans="1:13" s="3" customFormat="1" ht="20.100000000000001" customHeight="1" x14ac:dyDescent="0.2">
      <c r="A2" s="31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3" customFormat="1" ht="20.100000000000001" customHeight="1" x14ac:dyDescent="0.2">
      <c r="A3" s="30" t="s">
        <v>17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s="3" customFormat="1" ht="20.100000000000001" customHeight="1" x14ac:dyDescent="0.2">
      <c r="A4" s="30" t="s">
        <v>47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s="3" customFormat="1" ht="15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3" s="3" customFormat="1" ht="24.95" customHeight="1" x14ac:dyDescent="0.2">
      <c r="A6" s="27"/>
      <c r="B6" s="28" t="s">
        <v>35</v>
      </c>
      <c r="C6" s="28" t="s">
        <v>36</v>
      </c>
      <c r="D6" s="28" t="s">
        <v>38</v>
      </c>
      <c r="E6" s="28" t="s">
        <v>39</v>
      </c>
      <c r="F6" s="28" t="s">
        <v>40</v>
      </c>
      <c r="G6" s="28" t="s">
        <v>41</v>
      </c>
      <c r="H6" s="28" t="s">
        <v>42</v>
      </c>
      <c r="I6" s="28" t="s">
        <v>43</v>
      </c>
      <c r="J6" s="28" t="s">
        <v>44</v>
      </c>
      <c r="K6" s="28" t="s">
        <v>45</v>
      </c>
      <c r="L6" s="28" t="s">
        <v>46</v>
      </c>
      <c r="M6" s="28" t="s">
        <v>48</v>
      </c>
    </row>
    <row r="7" spans="1:13" s="2" customFormat="1" ht="15" customHeight="1" x14ac:dyDescent="0.2"/>
    <row r="8" spans="1:13" s="5" customFormat="1" ht="24.95" customHeight="1" x14ac:dyDescent="0.2">
      <c r="A8" s="10" t="s">
        <v>2</v>
      </c>
      <c r="B8" s="11">
        <f t="shared" ref="B8:G8" si="0">B9+B15</f>
        <v>13825170.420000002</v>
      </c>
      <c r="C8" s="11">
        <f t="shared" si="0"/>
        <v>15958537.159999998</v>
      </c>
      <c r="D8" s="11">
        <f t="shared" si="0"/>
        <v>17775042.779999997</v>
      </c>
      <c r="E8" s="11">
        <f t="shared" si="0"/>
        <v>19229785.48</v>
      </c>
      <c r="F8" s="11">
        <f t="shared" si="0"/>
        <v>20229182.119999997</v>
      </c>
      <c r="G8" s="11">
        <f t="shared" si="0"/>
        <v>21609671.329999998</v>
      </c>
      <c r="H8" s="11">
        <f t="shared" ref="H8:I8" si="1">H9+H15</f>
        <v>21472002.130000003</v>
      </c>
      <c r="I8" s="11">
        <f t="shared" si="1"/>
        <v>22411267.130000003</v>
      </c>
      <c r="J8" s="11">
        <f t="shared" ref="J8:K8" si="2">J9+J15</f>
        <v>22678695.859999996</v>
      </c>
      <c r="K8" s="11">
        <f t="shared" si="2"/>
        <v>23368930.810000002</v>
      </c>
      <c r="L8" s="11">
        <f>L9+L15</f>
        <v>21940288.479999997</v>
      </c>
      <c r="M8" s="11">
        <f>M9+M15</f>
        <v>19806090.360000003</v>
      </c>
    </row>
    <row r="9" spans="1:13" s="5" customFormat="1" ht="24.95" customHeight="1" x14ac:dyDescent="0.2">
      <c r="A9" s="12" t="s">
        <v>3</v>
      </c>
      <c r="B9" s="13">
        <f t="shared" ref="B9:G9" si="3">SUM(B10:B14)</f>
        <v>13463225.500000002</v>
      </c>
      <c r="C9" s="13">
        <f t="shared" si="3"/>
        <v>15468584.129999999</v>
      </c>
      <c r="D9" s="13">
        <f t="shared" si="3"/>
        <v>17052515.449999999</v>
      </c>
      <c r="E9" s="13">
        <f t="shared" si="3"/>
        <v>18495342.289999999</v>
      </c>
      <c r="F9" s="13">
        <f t="shared" si="3"/>
        <v>19483840.299999997</v>
      </c>
      <c r="G9" s="13">
        <f t="shared" si="3"/>
        <v>20623121.009999998</v>
      </c>
      <c r="H9" s="13">
        <f t="shared" ref="H9:I9" si="4">SUM(H10:H14)</f>
        <v>20481885.210000001</v>
      </c>
      <c r="I9" s="13">
        <f t="shared" si="4"/>
        <v>21197614.140000001</v>
      </c>
      <c r="J9" s="13">
        <f t="shared" ref="J9:K9" si="5">SUM(J10:J14)</f>
        <v>21420604.069999997</v>
      </c>
      <c r="K9" s="13">
        <f t="shared" si="5"/>
        <v>21708262.020000003</v>
      </c>
      <c r="L9" s="13">
        <f>SUM(L10:L14)</f>
        <v>20065137.029999997</v>
      </c>
      <c r="M9" s="13">
        <f>SUM(M10:M14)</f>
        <v>17942894.460000005</v>
      </c>
    </row>
    <row r="10" spans="1:13" s="5" customFormat="1" ht="24.95" customHeight="1" x14ac:dyDescent="0.2">
      <c r="A10" s="6" t="s">
        <v>25</v>
      </c>
      <c r="B10" s="14">
        <v>9306969.3200000003</v>
      </c>
      <c r="C10" s="14">
        <v>9675481.0099999998</v>
      </c>
      <c r="D10" s="14">
        <v>9813397.3399999999</v>
      </c>
      <c r="E10" s="14">
        <v>9818731.4999999981</v>
      </c>
      <c r="F10" s="14">
        <v>9088306.0000000019</v>
      </c>
      <c r="G10" s="14">
        <v>8569014.299999997</v>
      </c>
      <c r="H10" s="14">
        <v>6929437.8100000005</v>
      </c>
      <c r="I10" s="14">
        <v>5888387.25</v>
      </c>
      <c r="J10" s="14">
        <v>4460254.6899999995</v>
      </c>
      <c r="K10" s="14">
        <v>4273002.6100000013</v>
      </c>
      <c r="L10" s="14">
        <v>1937780.7400000002</v>
      </c>
      <c r="M10" s="14">
        <v>14849.800000000745</v>
      </c>
    </row>
    <row r="11" spans="1:13" s="5" customFormat="1" ht="24.95" customHeight="1" x14ac:dyDescent="0.2">
      <c r="A11" s="6" t="s">
        <v>27</v>
      </c>
      <c r="B11" s="14">
        <v>1622000</v>
      </c>
      <c r="C11" s="14">
        <v>3244000</v>
      </c>
      <c r="D11" s="14">
        <v>4866000</v>
      </c>
      <c r="E11" s="14">
        <v>6488000</v>
      </c>
      <c r="F11" s="14">
        <v>8110000</v>
      </c>
      <c r="G11" s="14">
        <v>9732000</v>
      </c>
      <c r="H11" s="14">
        <v>11354000</v>
      </c>
      <c r="I11" s="14">
        <v>12976000</v>
      </c>
      <c r="J11" s="14">
        <v>14600000</v>
      </c>
      <c r="K11" s="14">
        <v>15223067.439999999</v>
      </c>
      <c r="L11" s="14">
        <v>15845067.439999999</v>
      </c>
      <c r="M11" s="14">
        <v>15724850.130000001</v>
      </c>
    </row>
    <row r="12" spans="1:13" s="5" customFormat="1" ht="24.95" customHeight="1" x14ac:dyDescent="0.2">
      <c r="A12" s="6" t="s">
        <v>32</v>
      </c>
      <c r="B12" s="14">
        <v>2271581.8500000006</v>
      </c>
      <c r="C12" s="14">
        <v>2273325.6800000002</v>
      </c>
      <c r="D12" s="14">
        <v>2091819.45</v>
      </c>
      <c r="E12" s="14">
        <v>1916273.33</v>
      </c>
      <c r="F12" s="14">
        <v>1907673.4700000002</v>
      </c>
      <c r="G12" s="14">
        <v>1858374.94</v>
      </c>
      <c r="H12" s="14">
        <v>1895322.92</v>
      </c>
      <c r="I12" s="14">
        <v>1924990.17</v>
      </c>
      <c r="J12" s="14">
        <v>1969758.74</v>
      </c>
      <c r="K12" s="14">
        <v>1887176.9400000002</v>
      </c>
      <c r="L12" s="14">
        <v>1844364.1800000002</v>
      </c>
      <c r="M12" s="14">
        <v>1969552.3400000005</v>
      </c>
    </row>
    <row r="13" spans="1:13" s="5" customFormat="1" ht="24.95" customHeight="1" x14ac:dyDescent="0.2">
      <c r="A13" s="6" t="s">
        <v>30</v>
      </c>
      <c r="B13" s="14">
        <v>10576.920000000002</v>
      </c>
      <c r="C13" s="14">
        <v>6107.79</v>
      </c>
      <c r="D13" s="14">
        <v>1638.6599999999999</v>
      </c>
      <c r="E13" s="14">
        <v>0</v>
      </c>
      <c r="F13" s="14">
        <v>44961.11</v>
      </c>
      <c r="G13" s="14">
        <v>44178.75</v>
      </c>
      <c r="H13" s="14">
        <v>39635.99</v>
      </c>
      <c r="I13" s="14">
        <v>35093.230000000003</v>
      </c>
      <c r="J13" s="14">
        <v>30550.47</v>
      </c>
      <c r="K13" s="14">
        <v>26007</v>
      </c>
      <c r="L13" s="14">
        <v>21464.950000000004</v>
      </c>
      <c r="M13" s="14">
        <v>16922.189999999999</v>
      </c>
    </row>
    <row r="14" spans="1:13" s="5" customFormat="1" ht="24.95" customHeight="1" x14ac:dyDescent="0.2">
      <c r="A14" s="6" t="s">
        <v>7</v>
      </c>
      <c r="B14" s="14">
        <v>252097.41</v>
      </c>
      <c r="C14" s="14">
        <v>269669.65000000002</v>
      </c>
      <c r="D14" s="14">
        <v>279660</v>
      </c>
      <c r="E14" s="14">
        <v>272337.45999999996</v>
      </c>
      <c r="F14" s="14">
        <v>332899.72000000003</v>
      </c>
      <c r="G14" s="14">
        <v>419553.02</v>
      </c>
      <c r="H14" s="14">
        <v>263488.49</v>
      </c>
      <c r="I14" s="14">
        <v>373143.49</v>
      </c>
      <c r="J14" s="14">
        <v>360040.17</v>
      </c>
      <c r="K14" s="14">
        <v>299008.02999999997</v>
      </c>
      <c r="L14" s="14">
        <v>416459.72</v>
      </c>
      <c r="M14" s="14">
        <v>216720</v>
      </c>
    </row>
    <row r="15" spans="1:13" s="5" customFormat="1" ht="24.95" customHeight="1" x14ac:dyDescent="0.2">
      <c r="A15" s="12" t="s">
        <v>8</v>
      </c>
      <c r="B15" s="13">
        <f t="shared" ref="B15:M15" si="6">B16</f>
        <v>361944.92</v>
      </c>
      <c r="C15" s="13">
        <f t="shared" si="6"/>
        <v>489953.02999999997</v>
      </c>
      <c r="D15" s="13">
        <f t="shared" si="6"/>
        <v>722527.33</v>
      </c>
      <c r="E15" s="13">
        <f t="shared" si="6"/>
        <v>734443.19</v>
      </c>
      <c r="F15" s="13">
        <f t="shared" si="6"/>
        <v>745341.82</v>
      </c>
      <c r="G15" s="13">
        <f t="shared" si="6"/>
        <v>986550.32</v>
      </c>
      <c r="H15" s="13">
        <f t="shared" si="6"/>
        <v>990116.92000000016</v>
      </c>
      <c r="I15" s="13">
        <f t="shared" si="6"/>
        <v>1213652.9900000002</v>
      </c>
      <c r="J15" s="13">
        <f t="shared" si="6"/>
        <v>1258091.7900000003</v>
      </c>
      <c r="K15" s="13">
        <f t="shared" si="6"/>
        <v>1660668.7899999998</v>
      </c>
      <c r="L15" s="13">
        <f t="shared" si="6"/>
        <v>1875151.4499999997</v>
      </c>
      <c r="M15" s="13">
        <f t="shared" si="6"/>
        <v>1863195.9000000001</v>
      </c>
    </row>
    <row r="16" spans="1:13" s="5" customFormat="1" ht="24.95" customHeight="1" x14ac:dyDescent="0.2">
      <c r="A16" s="6" t="s">
        <v>21</v>
      </c>
      <c r="B16" s="14">
        <v>361944.92</v>
      </c>
      <c r="C16" s="14">
        <v>489953.02999999997</v>
      </c>
      <c r="D16" s="14">
        <v>722527.33</v>
      </c>
      <c r="E16" s="14">
        <v>734443.19</v>
      </c>
      <c r="F16" s="14">
        <v>745341.82</v>
      </c>
      <c r="G16" s="14">
        <v>986550.32</v>
      </c>
      <c r="H16" s="14">
        <v>990116.92000000016</v>
      </c>
      <c r="I16" s="14">
        <v>1213652.9900000002</v>
      </c>
      <c r="J16" s="14">
        <v>1258091.7900000003</v>
      </c>
      <c r="K16" s="14">
        <v>1660668.7899999998</v>
      </c>
      <c r="L16" s="14">
        <v>1875151.4499999997</v>
      </c>
      <c r="M16" s="14">
        <v>1863195.9000000001</v>
      </c>
    </row>
    <row r="17" spans="1:13" s="5" customFormat="1" ht="15" customHeight="1" x14ac:dyDescent="0.2">
      <c r="A17" s="6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s="5" customFormat="1" ht="24.95" customHeight="1" x14ac:dyDescent="0.2">
      <c r="A18" s="10" t="s">
        <v>4</v>
      </c>
      <c r="B18" s="11">
        <f t="shared" ref="B18:G18" si="7">B19+B25</f>
        <v>13825170.389999997</v>
      </c>
      <c r="C18" s="11">
        <f t="shared" si="7"/>
        <v>15958536.989999995</v>
      </c>
      <c r="D18" s="11">
        <f t="shared" si="7"/>
        <v>17775043.100000001</v>
      </c>
      <c r="E18" s="11">
        <f t="shared" si="7"/>
        <v>19229785.169999998</v>
      </c>
      <c r="F18" s="11">
        <f t="shared" si="7"/>
        <v>20229182.109999999</v>
      </c>
      <c r="G18" s="11">
        <f t="shared" si="7"/>
        <v>21609670.999999996</v>
      </c>
      <c r="H18" s="11">
        <f t="shared" ref="H18:I18" si="8">H19+H25</f>
        <v>21472001.829999994</v>
      </c>
      <c r="I18" s="11">
        <f t="shared" si="8"/>
        <v>22411266.879999995</v>
      </c>
      <c r="J18" s="11">
        <f t="shared" ref="J18:K18" si="9">J19+J25</f>
        <v>22678695.859999992</v>
      </c>
      <c r="K18" s="11">
        <f t="shared" si="9"/>
        <v>23368931.079999991</v>
      </c>
      <c r="L18" s="11">
        <f t="shared" ref="L18:M18" si="10">L19+L25</f>
        <v>21940288.479999993</v>
      </c>
      <c r="M18" s="11">
        <f t="shared" si="10"/>
        <v>19806090.25</v>
      </c>
    </row>
    <row r="19" spans="1:13" s="5" customFormat="1" ht="24.95" customHeight="1" x14ac:dyDescent="0.2">
      <c r="A19" s="12" t="s">
        <v>3</v>
      </c>
      <c r="B19" s="13">
        <f t="shared" ref="B19:G19" si="11">SUM(B20:B24)</f>
        <v>7504673.1200000001</v>
      </c>
      <c r="C19" s="13">
        <f t="shared" si="11"/>
        <v>8332609.9699999997</v>
      </c>
      <c r="D19" s="13">
        <f t="shared" si="11"/>
        <v>9055196.4199999999</v>
      </c>
      <c r="E19" s="13">
        <f t="shared" si="11"/>
        <v>9314646.9399999995</v>
      </c>
      <c r="F19" s="13">
        <f t="shared" si="11"/>
        <v>10093389.300000003</v>
      </c>
      <c r="G19" s="13">
        <f t="shared" si="11"/>
        <v>11445791.93</v>
      </c>
      <c r="H19" s="13">
        <f t="shared" ref="H19:I19" si="12">SUM(H20:H24)</f>
        <v>11356037.83</v>
      </c>
      <c r="I19" s="13">
        <f t="shared" si="12"/>
        <v>12221395.43</v>
      </c>
      <c r="J19" s="13">
        <f t="shared" ref="J19:K19" si="13">SUM(J20:J24)</f>
        <v>12526694.4</v>
      </c>
      <c r="K19" s="13">
        <f t="shared" si="13"/>
        <v>13235267.459999999</v>
      </c>
      <c r="L19" s="13">
        <f t="shared" ref="L19:M19" si="14">SUM(L20:L24)</f>
        <v>12468867.65</v>
      </c>
      <c r="M19" s="13">
        <f t="shared" si="14"/>
        <v>10977982.450000001</v>
      </c>
    </row>
    <row r="20" spans="1:13" s="5" customFormat="1" ht="24.95" customHeight="1" x14ac:dyDescent="0.2">
      <c r="A20" s="6" t="s">
        <v>5</v>
      </c>
      <c r="B20" s="14">
        <v>798981.83</v>
      </c>
      <c r="C20" s="14">
        <v>808345.75000000023</v>
      </c>
      <c r="D20" s="14">
        <v>766102.42999999993</v>
      </c>
      <c r="E20" s="14">
        <v>512807</v>
      </c>
      <c r="F20" s="14">
        <v>520283.99999999988</v>
      </c>
      <c r="G20" s="14">
        <v>875073.90999999992</v>
      </c>
      <c r="H20" s="14">
        <v>763075.82</v>
      </c>
      <c r="I20" s="14">
        <v>1038835</v>
      </c>
      <c r="J20" s="14">
        <v>740662.16</v>
      </c>
      <c r="K20" s="14">
        <v>974434.00000000012</v>
      </c>
      <c r="L20" s="14">
        <v>634357.39000000013</v>
      </c>
      <c r="M20" s="14">
        <v>670760.96000000008</v>
      </c>
    </row>
    <row r="21" spans="1:13" s="5" customFormat="1" ht="24.95" customHeight="1" x14ac:dyDescent="0.2">
      <c r="A21" s="6" t="s">
        <v>9</v>
      </c>
      <c r="B21" s="14">
        <v>71250.509999999776</v>
      </c>
      <c r="C21" s="14">
        <v>122749.16000000015</v>
      </c>
      <c r="D21" s="14">
        <v>241306.94000000018</v>
      </c>
      <c r="E21" s="14">
        <v>45966.739999999991</v>
      </c>
      <c r="F21" s="14">
        <v>164668.47999999998</v>
      </c>
      <c r="G21" s="14">
        <v>305884</v>
      </c>
      <c r="H21" s="14">
        <v>169771.34000000008</v>
      </c>
      <c r="I21" s="14">
        <v>292953.02</v>
      </c>
      <c r="J21" s="14">
        <v>293597.74</v>
      </c>
      <c r="K21" s="14">
        <v>246414.27000000002</v>
      </c>
      <c r="L21" s="14">
        <v>334580.2900000005</v>
      </c>
      <c r="M21" s="14">
        <v>153655.40000000014</v>
      </c>
    </row>
    <row r="22" spans="1:13" s="5" customFormat="1" ht="24.95" customHeight="1" x14ac:dyDescent="0.2">
      <c r="A22" s="6" t="s">
        <v>12</v>
      </c>
      <c r="B22" s="14">
        <v>5855679.54</v>
      </c>
      <c r="C22" s="14">
        <v>6575044.3300000001</v>
      </c>
      <c r="D22" s="14">
        <v>7211530.6399999997</v>
      </c>
      <c r="E22" s="14">
        <v>7888735.7799999993</v>
      </c>
      <c r="F22" s="14">
        <v>8456503.0100000016</v>
      </c>
      <c r="G22" s="14">
        <v>9243673.0600000005</v>
      </c>
      <c r="H22" s="14">
        <v>9389443.5899999999</v>
      </c>
      <c r="I22" s="14">
        <v>9880688.4800000004</v>
      </c>
      <c r="J22" s="14">
        <v>10430751.77</v>
      </c>
      <c r="K22" s="14">
        <v>10929138.34</v>
      </c>
      <c r="L22" s="14">
        <v>10342786.440000001</v>
      </c>
      <c r="M22" s="14">
        <v>8472658.0500000007</v>
      </c>
    </row>
    <row r="23" spans="1:13" s="5" customFormat="1" ht="24.95" customHeight="1" x14ac:dyDescent="0.2">
      <c r="A23" s="6" t="s">
        <v>10</v>
      </c>
      <c r="B23" s="14">
        <v>751110.24000000011</v>
      </c>
      <c r="C23" s="14">
        <v>790230.00999999989</v>
      </c>
      <c r="D23" s="14">
        <v>794069.14</v>
      </c>
      <c r="E23" s="14">
        <v>813571.27000000014</v>
      </c>
      <c r="F23" s="14">
        <v>886942.32</v>
      </c>
      <c r="G23" s="14">
        <v>937614.51</v>
      </c>
      <c r="H23" s="14">
        <v>936232</v>
      </c>
      <c r="I23" s="14">
        <v>925506.49</v>
      </c>
      <c r="J23" s="14">
        <v>956756.29</v>
      </c>
      <c r="K23" s="14">
        <v>974521.28</v>
      </c>
      <c r="L23" s="14">
        <v>1029376.5900000001</v>
      </c>
      <c r="M23" s="14">
        <v>1391398.97</v>
      </c>
    </row>
    <row r="24" spans="1:13" s="5" customFormat="1" ht="24.95" customHeight="1" x14ac:dyDescent="0.2">
      <c r="A24" s="6" t="s">
        <v>18</v>
      </c>
      <c r="B24" s="14">
        <v>27651</v>
      </c>
      <c r="C24" s="14">
        <v>36240.720000000001</v>
      </c>
      <c r="D24" s="14">
        <v>42187.270000000004</v>
      </c>
      <c r="E24" s="14">
        <v>53566.15</v>
      </c>
      <c r="F24" s="14">
        <v>64991.49</v>
      </c>
      <c r="G24" s="14">
        <v>83546.450000000012</v>
      </c>
      <c r="H24" s="14">
        <v>97515.08</v>
      </c>
      <c r="I24" s="14">
        <v>83412.44</v>
      </c>
      <c r="J24" s="14">
        <v>104926.44</v>
      </c>
      <c r="K24" s="14">
        <v>110759.57</v>
      </c>
      <c r="L24" s="14">
        <v>127766.94000000003</v>
      </c>
      <c r="M24" s="14">
        <v>289509.07</v>
      </c>
    </row>
    <row r="25" spans="1:13" s="5" customFormat="1" ht="24.95" customHeight="1" x14ac:dyDescent="0.2">
      <c r="A25" s="12" t="s">
        <v>13</v>
      </c>
      <c r="B25" s="13">
        <f t="shared" ref="B25:G25" si="15">SUM(B26:B27)</f>
        <v>6320497.2699999968</v>
      </c>
      <c r="C25" s="13">
        <f t="shared" si="15"/>
        <v>7625927.0199999958</v>
      </c>
      <c r="D25" s="13">
        <f t="shared" si="15"/>
        <v>8719846.6799999997</v>
      </c>
      <c r="E25" s="13">
        <f t="shared" si="15"/>
        <v>9915138.2299999986</v>
      </c>
      <c r="F25" s="13">
        <f t="shared" si="15"/>
        <v>10135792.809999999</v>
      </c>
      <c r="G25" s="13">
        <f t="shared" si="15"/>
        <v>10163879.069999997</v>
      </c>
      <c r="H25" s="13">
        <f t="shared" ref="H25:I25" si="16">SUM(H26:H27)</f>
        <v>10115963.999999994</v>
      </c>
      <c r="I25" s="13">
        <f t="shared" si="16"/>
        <v>10189871.449999996</v>
      </c>
      <c r="J25" s="13">
        <f t="shared" ref="J25:K25" si="17">SUM(J26:J27)</f>
        <v>10152001.459999993</v>
      </c>
      <c r="K25" s="13">
        <f t="shared" si="17"/>
        <v>10133663.619999994</v>
      </c>
      <c r="L25" s="13">
        <f t="shared" ref="L25:M25" si="18">SUM(L26:L27)</f>
        <v>9471420.8299999926</v>
      </c>
      <c r="M25" s="13">
        <f t="shared" si="18"/>
        <v>8828107.799999997</v>
      </c>
    </row>
    <row r="26" spans="1:13" s="5" customFormat="1" ht="24.95" customHeight="1" x14ac:dyDescent="0.2">
      <c r="A26" s="6" t="s">
        <v>26</v>
      </c>
      <c r="B26" s="14">
        <v>4498917.5199999977</v>
      </c>
      <c r="C26" s="14">
        <v>4498917.5199999977</v>
      </c>
      <c r="D26" s="14">
        <v>4498917.5200000005</v>
      </c>
      <c r="E26" s="14">
        <v>4498917.5199999996</v>
      </c>
      <c r="F26" s="14">
        <v>4498917.5199999996</v>
      </c>
      <c r="G26" s="14">
        <v>4498917.5199999996</v>
      </c>
      <c r="H26" s="14">
        <v>4498917.5199999996</v>
      </c>
      <c r="I26" s="14">
        <v>4498917.5200000005</v>
      </c>
      <c r="J26" s="14">
        <v>4498917.5199999996</v>
      </c>
      <c r="K26" s="14">
        <v>4498917.5199999986</v>
      </c>
      <c r="L26" s="14">
        <v>4498917.5199999986</v>
      </c>
      <c r="M26" s="14">
        <v>4498917.5200000005</v>
      </c>
    </row>
    <row r="27" spans="1:13" s="5" customFormat="1" ht="24.95" customHeight="1" x14ac:dyDescent="0.2">
      <c r="A27" s="6" t="s">
        <v>15</v>
      </c>
      <c r="B27" s="14">
        <v>1821579.7499999993</v>
      </c>
      <c r="C27" s="14">
        <v>3127009.4999999986</v>
      </c>
      <c r="D27" s="14">
        <v>4220929.1599999992</v>
      </c>
      <c r="E27" s="14">
        <v>5416220.709999999</v>
      </c>
      <c r="F27" s="14">
        <v>5636875.2899999982</v>
      </c>
      <c r="G27" s="14">
        <v>5664961.5499999961</v>
      </c>
      <c r="H27" s="14">
        <v>5617046.4799999949</v>
      </c>
      <c r="I27" s="14">
        <v>5690953.929999995</v>
      </c>
      <c r="J27" s="14">
        <v>5653083.9399999948</v>
      </c>
      <c r="K27" s="14">
        <v>5634746.099999994</v>
      </c>
      <c r="L27" s="14">
        <v>4972503.309999994</v>
      </c>
      <c r="M27" s="14">
        <v>4329190.2799999956</v>
      </c>
    </row>
    <row r="29" spans="1:13" ht="14.25" customHeight="1" x14ac:dyDescent="0.2"/>
  </sheetData>
  <mergeCells count="3">
    <mergeCell ref="A4:M4"/>
    <mergeCell ref="A3:M3"/>
    <mergeCell ref="A2:M2"/>
  </mergeCells>
  <printOptions horizontalCentered="1"/>
  <pageMargins left="0.51181102362204722" right="0.51181102362204722" top="0.78740157480314965" bottom="0.78740157480314965" header="0.51181102362204722" footer="0.51181102362204722"/>
  <pageSetup paperSize="9" scale="66" orientation="landscape" r:id="rId1"/>
  <headerFooter>
    <oddFooter>&amp;C&amp;"Verdana,Normal"&amp;8&amp;P de &amp;N</oddFooter>
  </headerFooter>
  <ignoredErrors>
    <ignoredError sqref="C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BA1A-C3F2-43CA-A32F-8A08B4A386EA}">
  <dimension ref="A1:T34"/>
  <sheetViews>
    <sheetView showGridLines="0" topLeftCell="A15" zoomScale="85" zoomScaleNormal="85" workbookViewId="0">
      <selection activeCell="Q13" sqref="Q13"/>
    </sheetView>
  </sheetViews>
  <sheetFormatPr defaultColWidth="6.85546875" defaultRowHeight="15" customHeight="1" x14ac:dyDescent="0.2"/>
  <cols>
    <col min="1" max="1" width="47.5703125" style="2" bestFit="1" customWidth="1"/>
    <col min="2" max="2" width="12.85546875" style="2" customWidth="1"/>
    <col min="3" max="9" width="12.85546875" style="2" bestFit="1" customWidth="1"/>
    <col min="10" max="13" width="12.85546875" style="2" customWidth="1"/>
    <col min="14" max="14" width="14.42578125" style="2" bestFit="1" customWidth="1"/>
    <col min="15" max="16384" width="6.85546875" style="2"/>
  </cols>
  <sheetData>
    <row r="1" spans="1:20" ht="66" customHeight="1" x14ac:dyDescent="0.2"/>
    <row r="2" spans="1:20" s="3" customFormat="1" ht="20.100000000000001" customHeight="1" x14ac:dyDescent="0.2">
      <c r="A2" s="31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25"/>
      <c r="P2" s="25"/>
      <c r="Q2" s="25"/>
      <c r="R2" s="25"/>
    </row>
    <row r="3" spans="1:20" s="3" customFormat="1" ht="20.100000000000001" customHeight="1" x14ac:dyDescent="0.2">
      <c r="A3" s="30" t="s">
        <v>17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26"/>
      <c r="P3" s="26"/>
      <c r="Q3" s="26"/>
      <c r="R3" s="26"/>
    </row>
    <row r="4" spans="1:20" s="3" customFormat="1" ht="20.100000000000001" customHeight="1" x14ac:dyDescent="0.2">
      <c r="A4" s="30" t="s">
        <v>49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26"/>
      <c r="P4" s="26"/>
      <c r="Q4" s="26"/>
      <c r="R4" s="26"/>
      <c r="S4" s="26"/>
      <c r="T4" s="26"/>
    </row>
    <row r="5" spans="1:20" s="3" customFormat="1" ht="15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6"/>
      <c r="P5" s="26"/>
      <c r="Q5" s="26"/>
      <c r="R5" s="26"/>
      <c r="S5" s="26"/>
      <c r="T5" s="26"/>
    </row>
    <row r="6" spans="1:20" s="3" customFormat="1" ht="16.5" customHeight="1" x14ac:dyDescent="0.2">
      <c r="A6" s="27"/>
      <c r="B6" s="28" t="s">
        <v>35</v>
      </c>
      <c r="C6" s="28" t="s">
        <v>36</v>
      </c>
      <c r="D6" s="28" t="s">
        <v>38</v>
      </c>
      <c r="E6" s="28" t="s">
        <v>39</v>
      </c>
      <c r="F6" s="28" t="s">
        <v>40</v>
      </c>
      <c r="G6" s="28" t="s">
        <v>41</v>
      </c>
      <c r="H6" s="28" t="s">
        <v>42</v>
      </c>
      <c r="I6" s="28" t="s">
        <v>43</v>
      </c>
      <c r="J6" s="28" t="s">
        <v>44</v>
      </c>
      <c r="K6" s="28" t="s">
        <v>45</v>
      </c>
      <c r="L6" s="28" t="s">
        <v>46</v>
      </c>
      <c r="M6" s="28" t="s">
        <v>48</v>
      </c>
      <c r="N6" s="28" t="s">
        <v>37</v>
      </c>
      <c r="O6" s="26"/>
      <c r="P6" s="26"/>
      <c r="Q6" s="26"/>
      <c r="R6" s="26"/>
      <c r="S6" s="26"/>
      <c r="T6" s="26"/>
    </row>
    <row r="7" spans="1:20" ht="15" customHeight="1" x14ac:dyDescent="0.2">
      <c r="A7" s="4"/>
      <c r="B7" s="4"/>
    </row>
    <row r="8" spans="1:20" s="5" customFormat="1" ht="24.95" customHeight="1" x14ac:dyDescent="0.2">
      <c r="A8" s="10" t="s">
        <v>0</v>
      </c>
      <c r="B8" s="11">
        <f t="shared" ref="B8:G8" si="0">SUM(B9:B11)</f>
        <v>7691353.3499999996</v>
      </c>
      <c r="C8" s="11">
        <f t="shared" si="0"/>
        <v>7696118.7699999996</v>
      </c>
      <c r="D8" s="11">
        <f t="shared" si="0"/>
        <v>7704194.9800000004</v>
      </c>
      <c r="E8" s="11">
        <f t="shared" si="0"/>
        <v>7713501.7400000002</v>
      </c>
      <c r="F8" s="11">
        <f t="shared" si="0"/>
        <v>7718058.6299999999</v>
      </c>
      <c r="G8" s="11">
        <f t="shared" si="0"/>
        <v>7715323.6299999999</v>
      </c>
      <c r="H8" s="11">
        <f t="shared" ref="H8:K8" si="1">SUM(H9:H11)</f>
        <v>7704151.4299999997</v>
      </c>
      <c r="I8" s="11">
        <f t="shared" si="1"/>
        <v>7701431.9500000002</v>
      </c>
      <c r="J8" s="11">
        <f t="shared" si="1"/>
        <v>7702892.0300000003</v>
      </c>
      <c r="K8" s="11">
        <f t="shared" si="1"/>
        <v>7698070.2999999998</v>
      </c>
      <c r="L8" s="11">
        <f t="shared" ref="L8:M8" si="2">SUM(L9:L11)</f>
        <v>7692200.2800000003</v>
      </c>
      <c r="M8" s="11">
        <f t="shared" si="2"/>
        <v>7020290.4500000002</v>
      </c>
      <c r="N8" s="11">
        <f>SUM(B8:M8)</f>
        <v>91757587.540000007</v>
      </c>
      <c r="O8" s="8"/>
      <c r="Q8" s="15"/>
    </row>
    <row r="9" spans="1:20" s="5" customFormat="1" ht="24.95" customHeight="1" x14ac:dyDescent="0.2">
      <c r="A9" s="6" t="s">
        <v>17</v>
      </c>
      <c r="B9" s="14">
        <v>7622000</v>
      </c>
      <c r="C9" s="14">
        <v>7622000</v>
      </c>
      <c r="D9" s="14">
        <v>7622000</v>
      </c>
      <c r="E9" s="14">
        <v>7622000</v>
      </c>
      <c r="F9" s="14">
        <v>7622000</v>
      </c>
      <c r="G9" s="14">
        <v>7622000</v>
      </c>
      <c r="H9" s="14">
        <v>7622000</v>
      </c>
      <c r="I9" s="14">
        <v>7622000</v>
      </c>
      <c r="J9" s="14">
        <v>7624000</v>
      </c>
      <c r="K9" s="14">
        <v>7622000</v>
      </c>
      <c r="L9" s="14">
        <v>7622000</v>
      </c>
      <c r="M9" s="14">
        <v>6875925.9900000002</v>
      </c>
      <c r="N9" s="14">
        <f>SUM(B9:M9)</f>
        <v>90719925.989999995</v>
      </c>
    </row>
    <row r="10" spans="1:20" s="5" customFormat="1" ht="24.95" customHeight="1" x14ac:dyDescent="0.2">
      <c r="A10" s="6" t="s">
        <v>29</v>
      </c>
      <c r="B10" s="14">
        <v>738.96</v>
      </c>
      <c r="C10" s="14">
        <v>150.18</v>
      </c>
      <c r="D10" s="14">
        <v>52</v>
      </c>
      <c r="E10" s="14">
        <v>29</v>
      </c>
      <c r="F10" s="14">
        <v>3695.55</v>
      </c>
      <c r="G10" s="14">
        <v>14</v>
      </c>
      <c r="H10" s="14">
        <v>0</v>
      </c>
      <c r="I10" s="14">
        <v>270</v>
      </c>
      <c r="J10" s="14">
        <v>0</v>
      </c>
      <c r="K10" s="14">
        <v>4719.78</v>
      </c>
      <c r="L10" s="14">
        <v>23.45</v>
      </c>
      <c r="M10" s="14">
        <v>2005.02</v>
      </c>
      <c r="N10" s="14">
        <f t="shared" ref="N10:N11" si="3">SUM(B10:M10)</f>
        <v>11697.940000000002</v>
      </c>
    </row>
    <row r="11" spans="1:20" s="5" customFormat="1" ht="24.95" customHeight="1" x14ac:dyDescent="0.2">
      <c r="A11" s="6" t="s">
        <v>28</v>
      </c>
      <c r="B11" s="14">
        <v>68614.39</v>
      </c>
      <c r="C11" s="14">
        <v>73968.590000000011</v>
      </c>
      <c r="D11" s="14">
        <v>82142.98000000001</v>
      </c>
      <c r="E11" s="14">
        <v>91472.74</v>
      </c>
      <c r="F11" s="14">
        <v>92363.08</v>
      </c>
      <c r="G11" s="14">
        <v>93309.63</v>
      </c>
      <c r="H11" s="14">
        <v>82151.429999999993</v>
      </c>
      <c r="I11" s="14">
        <v>79161.95</v>
      </c>
      <c r="J11" s="14">
        <v>78892.03</v>
      </c>
      <c r="K11" s="14">
        <v>71350.52</v>
      </c>
      <c r="L11" s="14">
        <v>70176.83</v>
      </c>
      <c r="M11" s="14">
        <v>142359.44</v>
      </c>
      <c r="N11" s="14">
        <f t="shared" si="3"/>
        <v>1025963.6100000001</v>
      </c>
    </row>
    <row r="12" spans="1:20" s="5" customFormat="1" ht="15" customHeight="1" x14ac:dyDescent="0.2">
      <c r="A12" s="6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P12" s="9"/>
      <c r="Q12" s="7"/>
    </row>
    <row r="13" spans="1:20" s="5" customFormat="1" ht="24.95" customHeight="1" x14ac:dyDescent="0.2">
      <c r="A13" s="10" t="s">
        <v>1</v>
      </c>
      <c r="B13" s="11">
        <f t="shared" ref="B13:G13" si="4">SUM(B14:B21)</f>
        <v>-5921301.4000000013</v>
      </c>
      <c r="C13" s="11">
        <f t="shared" si="4"/>
        <v>-6492244.2800000003</v>
      </c>
      <c r="D13" s="11">
        <f t="shared" si="4"/>
        <v>-6654783.96</v>
      </c>
      <c r="E13" s="11">
        <f t="shared" si="4"/>
        <v>-6601372.3600000003</v>
      </c>
      <c r="F13" s="11">
        <f t="shared" si="4"/>
        <v>-7603489.8899999987</v>
      </c>
      <c r="G13" s="11">
        <f t="shared" si="4"/>
        <v>-7775619.1700000009</v>
      </c>
      <c r="H13" s="11">
        <f t="shared" ref="H13" si="5">SUM(H14:H21)</f>
        <v>-7867162.3100000015</v>
      </c>
      <c r="I13" s="11">
        <f>SUM(I14:I21)</f>
        <v>-7680664.5899999999</v>
      </c>
      <c r="J13" s="11">
        <f>SUM(J14:J21)</f>
        <v>-7784094.1399999997</v>
      </c>
      <c r="K13" s="11">
        <f>SUM(K14:K21)</f>
        <v>-7767568.3800000008</v>
      </c>
      <c r="L13" s="11">
        <f>SUM(L14:L21)</f>
        <v>-8397870.9800000004</v>
      </c>
      <c r="M13" s="11">
        <f>SUM(M14:M21)</f>
        <v>-7674392.7899999991</v>
      </c>
      <c r="N13" s="11">
        <f>SUM(B13:M13)</f>
        <v>-88220564.25</v>
      </c>
      <c r="O13" s="8"/>
      <c r="Q13" s="15"/>
    </row>
    <row r="14" spans="1:20" s="5" customFormat="1" ht="24.95" customHeight="1" x14ac:dyDescent="0.2">
      <c r="A14" s="29" t="s">
        <v>16</v>
      </c>
      <c r="B14" s="14">
        <v>-4164496.9800000004</v>
      </c>
      <c r="C14" s="14">
        <v>-4507656.6900000004</v>
      </c>
      <c r="D14" s="14">
        <v>-4756383.33</v>
      </c>
      <c r="E14" s="14">
        <v>-4941513.62</v>
      </c>
      <c r="F14" s="14">
        <v>-5033824.03</v>
      </c>
      <c r="G14" s="14">
        <v>-5422934.5700000012</v>
      </c>
      <c r="H14" s="14">
        <v>-5168680.09</v>
      </c>
      <c r="I14" s="14">
        <v>-5336579.8899999997</v>
      </c>
      <c r="J14" s="14">
        <v>-5377595.3000000007</v>
      </c>
      <c r="K14" s="14">
        <v>-5300236.6800000006</v>
      </c>
      <c r="L14" s="14">
        <v>-5853629.7000000002</v>
      </c>
      <c r="M14" s="14">
        <v>-5206053.5299999984</v>
      </c>
      <c r="N14" s="14">
        <f>SUM(B14:M14)</f>
        <v>-61069584.410000004</v>
      </c>
    </row>
    <row r="15" spans="1:20" s="5" customFormat="1" ht="24.95" customHeight="1" x14ac:dyDescent="0.2">
      <c r="A15" s="16" t="s">
        <v>20</v>
      </c>
      <c r="B15" s="14">
        <v>-1053602.4400000002</v>
      </c>
      <c r="C15" s="14">
        <v>-1137926.6400000001</v>
      </c>
      <c r="D15" s="14">
        <v>-1026647.04</v>
      </c>
      <c r="E15" s="14">
        <v>-968166.11000000022</v>
      </c>
      <c r="F15" s="14">
        <v>-1244580.7200000002</v>
      </c>
      <c r="G15" s="14">
        <v>-1393937.08</v>
      </c>
      <c r="H15" s="14">
        <v>-1512969.71</v>
      </c>
      <c r="I15" s="14">
        <v>-1363998.79</v>
      </c>
      <c r="J15" s="14">
        <v>-1368521.2100000002</v>
      </c>
      <c r="K15" s="14">
        <v>-1316938.92</v>
      </c>
      <c r="L15" s="14">
        <v>-1490963.2</v>
      </c>
      <c r="M15" s="14">
        <v>-1375395.3600000003</v>
      </c>
      <c r="N15" s="14">
        <f t="shared" ref="N15:N21" si="6">SUM(B15:M15)</f>
        <v>-15253647.220000003</v>
      </c>
    </row>
    <row r="16" spans="1:20" s="5" customFormat="1" ht="24.95" customHeight="1" x14ac:dyDescent="0.2">
      <c r="A16" s="16" t="s">
        <v>19</v>
      </c>
      <c r="B16" s="14">
        <v>-620719.93999999994</v>
      </c>
      <c r="C16" s="14">
        <v>-749258.46000000008</v>
      </c>
      <c r="D16" s="14">
        <v>-777727.47000000009</v>
      </c>
      <c r="E16" s="14">
        <v>-598039.72000000009</v>
      </c>
      <c r="F16" s="14">
        <v>-1227884.44</v>
      </c>
      <c r="G16" s="14">
        <v>-854175.22</v>
      </c>
      <c r="H16" s="14">
        <v>-1036347.9400000001</v>
      </c>
      <c r="I16" s="14">
        <v>-891896.57999999984</v>
      </c>
      <c r="J16" s="14">
        <v>-848996.84</v>
      </c>
      <c r="K16" s="14">
        <v>-951763.15000000014</v>
      </c>
      <c r="L16" s="14">
        <v>-857463.41</v>
      </c>
      <c r="M16" s="14">
        <v>-872952.23</v>
      </c>
      <c r="N16" s="14">
        <f t="shared" si="6"/>
        <v>-10287225.4</v>
      </c>
    </row>
    <row r="17" spans="1:14" s="5" customFormat="1" ht="24.95" customHeight="1" x14ac:dyDescent="0.2">
      <c r="A17" s="16" t="s">
        <v>31</v>
      </c>
      <c r="B17" s="14">
        <v>-55528.289999999994</v>
      </c>
      <c r="C17" s="14">
        <v>-69012.69</v>
      </c>
      <c r="D17" s="14">
        <v>-68712.83</v>
      </c>
      <c r="E17" s="14">
        <v>-71995.200000000012</v>
      </c>
      <c r="F17" s="14">
        <v>-72298</v>
      </c>
      <c r="G17" s="14">
        <v>-68753.350000000006</v>
      </c>
      <c r="H17" s="14">
        <v>-57567.25</v>
      </c>
      <c r="I17" s="14">
        <v>-69183.350000000006</v>
      </c>
      <c r="J17" s="14">
        <v>-76745.950000000012</v>
      </c>
      <c r="K17" s="14">
        <v>-78078</v>
      </c>
      <c r="L17" s="14">
        <v>-82513.850000000006</v>
      </c>
      <c r="M17" s="14">
        <v>-82324.259999999995</v>
      </c>
      <c r="N17" s="14">
        <f t="shared" si="6"/>
        <v>-852713.0199999999</v>
      </c>
    </row>
    <row r="18" spans="1:14" s="5" customFormat="1" ht="24.95" customHeight="1" x14ac:dyDescent="0.2">
      <c r="A18" s="16" t="s">
        <v>33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-71105.98</v>
      </c>
      <c r="I18" s="14">
        <v>0</v>
      </c>
      <c r="J18" s="14">
        <v>-62872.840000000004</v>
      </c>
      <c r="K18" s="14">
        <v>-78084.509999999995</v>
      </c>
      <c r="L18" s="14">
        <v>-69370.080000000002</v>
      </c>
      <c r="M18" s="14">
        <v>-86623.89</v>
      </c>
      <c r="N18" s="14">
        <f t="shared" si="6"/>
        <v>-368057.30000000005</v>
      </c>
    </row>
    <row r="19" spans="1:14" s="5" customFormat="1" ht="24.95" customHeight="1" x14ac:dyDescent="0.2">
      <c r="A19" s="16" t="s">
        <v>23</v>
      </c>
      <c r="B19" s="14">
        <v>-6962.5199999999995</v>
      </c>
      <c r="C19" s="14">
        <v>-8451.41</v>
      </c>
      <c r="D19" s="14">
        <v>-7780.68</v>
      </c>
      <c r="E19" s="14">
        <v>-5974.7199999999993</v>
      </c>
      <c r="F19" s="14">
        <v>-8924.2200000000012</v>
      </c>
      <c r="G19" s="14">
        <v>-10940.630000000001</v>
      </c>
      <c r="H19" s="14">
        <v>-12150.62</v>
      </c>
      <c r="I19" s="14">
        <v>-7316.3700000000008</v>
      </c>
      <c r="J19" s="14">
        <v>-19922.02</v>
      </c>
      <c r="K19" s="14">
        <v>-13956.91</v>
      </c>
      <c r="L19" s="14">
        <v>-12713.2</v>
      </c>
      <c r="M19" s="14">
        <v>-20744.57</v>
      </c>
      <c r="N19" s="14">
        <f t="shared" si="6"/>
        <v>-135837.87000000002</v>
      </c>
    </row>
    <row r="20" spans="1:14" s="5" customFormat="1" ht="24.95" customHeight="1" x14ac:dyDescent="0.2">
      <c r="A20" s="16" t="s">
        <v>22</v>
      </c>
      <c r="B20" s="14">
        <v>-3536.41</v>
      </c>
      <c r="C20" s="14">
        <v>-4714.79</v>
      </c>
      <c r="D20" s="14">
        <v>-7681.7</v>
      </c>
      <c r="E20" s="14">
        <v>-7846.4000000000005</v>
      </c>
      <c r="F20" s="14">
        <v>-8028.4599999999991</v>
      </c>
      <c r="G20" s="14">
        <v>-8164.33</v>
      </c>
      <c r="H20" s="14">
        <v>-8265.24</v>
      </c>
      <c r="I20" s="14">
        <v>-10213.16</v>
      </c>
      <c r="J20" s="14">
        <v>-10713.06</v>
      </c>
      <c r="K20" s="14">
        <v>-14653.720000000001</v>
      </c>
      <c r="L20" s="14">
        <v>-16438.87</v>
      </c>
      <c r="M20" s="14">
        <v>-16480.55</v>
      </c>
      <c r="N20" s="14">
        <f t="shared" si="6"/>
        <v>-116736.69</v>
      </c>
    </row>
    <row r="21" spans="1:14" s="5" customFormat="1" ht="24.95" customHeight="1" x14ac:dyDescent="0.2">
      <c r="A21" s="16" t="s">
        <v>24</v>
      </c>
      <c r="B21" s="14">
        <v>-16454.82</v>
      </c>
      <c r="C21" s="14">
        <v>-15223.6</v>
      </c>
      <c r="D21" s="14">
        <v>-9850.91</v>
      </c>
      <c r="E21" s="14">
        <v>-7836.59</v>
      </c>
      <c r="F21" s="14">
        <v>-7950.0199999999995</v>
      </c>
      <c r="G21" s="14">
        <v>-16713.989999999998</v>
      </c>
      <c r="H21" s="14">
        <v>-75.479999999999563</v>
      </c>
      <c r="I21" s="14">
        <v>-1476.45</v>
      </c>
      <c r="J21" s="14">
        <f>-18710.92-16</f>
        <v>-18726.919999999998</v>
      </c>
      <c r="K21" s="14">
        <v>-13856.49</v>
      </c>
      <c r="L21" s="14">
        <v>-14778.67</v>
      </c>
      <c r="M21" s="14">
        <v>-13818.4</v>
      </c>
      <c r="N21" s="14">
        <f t="shared" si="6"/>
        <v>-136762.34</v>
      </c>
    </row>
    <row r="22" spans="1:14" s="5" customFormat="1" ht="15" customHeight="1" x14ac:dyDescent="0.2">
      <c r="A22" s="6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s="5" customFormat="1" ht="24.95" customHeight="1" x14ac:dyDescent="0.2">
      <c r="A23" s="10" t="s">
        <v>14</v>
      </c>
      <c r="B23" s="11">
        <f t="shared" ref="B23:D23" si="7">B8+B13</f>
        <v>1770051.9499999983</v>
      </c>
      <c r="C23" s="11">
        <f t="shared" si="7"/>
        <v>1203874.4899999993</v>
      </c>
      <c r="D23" s="11">
        <f t="shared" si="7"/>
        <v>1049411.0200000005</v>
      </c>
      <c r="E23" s="11">
        <f t="shared" ref="E23:K23" si="8">E8+E13</f>
        <v>1112129.3799999999</v>
      </c>
      <c r="F23" s="11">
        <f t="shared" si="8"/>
        <v>114568.74000000115</v>
      </c>
      <c r="G23" s="11">
        <f t="shared" si="8"/>
        <v>-60295.540000000969</v>
      </c>
      <c r="H23" s="11">
        <f t="shared" si="8"/>
        <v>-163010.88000000175</v>
      </c>
      <c r="I23" s="11">
        <f t="shared" si="8"/>
        <v>20767.360000000335</v>
      </c>
      <c r="J23" s="11">
        <f t="shared" si="8"/>
        <v>-81202.109999999404</v>
      </c>
      <c r="K23" s="11">
        <f t="shared" si="8"/>
        <v>-69498.080000001006</v>
      </c>
      <c r="L23" s="11">
        <f t="shared" ref="L23:M23" si="9">L8+L13</f>
        <v>-705670.70000000019</v>
      </c>
      <c r="M23" s="11">
        <f t="shared" si="9"/>
        <v>-654102.33999999892</v>
      </c>
      <c r="N23" s="11">
        <f>N8+N13</f>
        <v>3537023.2900000066</v>
      </c>
    </row>
    <row r="24" spans="1:14" s="5" customFormat="1" ht="15" customHeight="1" x14ac:dyDescent="0.2">
      <c r="A24" s="17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5" customFormat="1" ht="24.95" customHeight="1" x14ac:dyDescent="0.2">
      <c r="A25" s="18" t="s">
        <v>11</v>
      </c>
      <c r="B25" s="23">
        <f t="shared" ref="B25:M25" si="10">SUM(B26:B26)</f>
        <v>51527.8</v>
      </c>
      <c r="C25" s="23">
        <f t="shared" si="10"/>
        <v>101555.26000000001</v>
      </c>
      <c r="D25" s="23">
        <f t="shared" si="10"/>
        <v>44508.639999999999</v>
      </c>
      <c r="E25" s="23">
        <f t="shared" si="10"/>
        <v>83162.17</v>
      </c>
      <c r="F25" s="23">
        <f t="shared" si="10"/>
        <v>106085.84</v>
      </c>
      <c r="G25" s="23">
        <f t="shared" si="10"/>
        <v>88381.8</v>
      </c>
      <c r="H25" s="23">
        <f t="shared" si="10"/>
        <v>115095.81</v>
      </c>
      <c r="I25" s="23">
        <f t="shared" si="10"/>
        <v>53140.090000000004</v>
      </c>
      <c r="J25" s="23">
        <f t="shared" si="10"/>
        <v>43332.51</v>
      </c>
      <c r="K25" s="23">
        <f t="shared" si="10"/>
        <v>51160.24</v>
      </c>
      <c r="L25" s="23">
        <f t="shared" si="10"/>
        <v>43427</v>
      </c>
      <c r="M25" s="23">
        <f t="shared" si="10"/>
        <v>10789.310000000001</v>
      </c>
      <c r="N25" s="23">
        <f>SUM(N26:N26)</f>
        <v>792166.47</v>
      </c>
    </row>
    <row r="26" spans="1:14" s="5" customFormat="1" ht="24.95" customHeight="1" x14ac:dyDescent="0.2">
      <c r="A26" s="6" t="s">
        <v>6</v>
      </c>
      <c r="B26" s="14">
        <v>51527.8</v>
      </c>
      <c r="C26" s="14">
        <v>101555.26000000001</v>
      </c>
      <c r="D26" s="14">
        <v>44508.639999999999</v>
      </c>
      <c r="E26" s="14">
        <v>83162.17</v>
      </c>
      <c r="F26" s="14">
        <v>106085.84</v>
      </c>
      <c r="G26" s="14">
        <v>88381.8</v>
      </c>
      <c r="H26" s="14">
        <v>115095.81</v>
      </c>
      <c r="I26" s="14">
        <v>53140.090000000004</v>
      </c>
      <c r="J26" s="14">
        <v>43332.51</v>
      </c>
      <c r="K26" s="14">
        <v>51160.24</v>
      </c>
      <c r="L26" s="14">
        <v>43427</v>
      </c>
      <c r="M26" s="14">
        <v>10789.310000000001</v>
      </c>
      <c r="N26" s="14">
        <f>SUM(B26:M26)</f>
        <v>792166.47</v>
      </c>
    </row>
    <row r="27" spans="1:14" s="5" customFormat="1" ht="15" customHeight="1" x14ac:dyDescent="0.2">
      <c r="A27" s="6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s="5" customFormat="1" ht="24.95" customHeight="1" x14ac:dyDescent="0.2">
      <c r="A28" s="19" t="s">
        <v>15</v>
      </c>
      <c r="B28" s="24">
        <f t="shared" ref="B28:C28" si="11">B23+B25</f>
        <v>1821579.7499999984</v>
      </c>
      <c r="C28" s="24">
        <f t="shared" si="11"/>
        <v>1305429.7499999993</v>
      </c>
      <c r="D28" s="24">
        <f t="shared" ref="D28:H28" si="12">D23+D25</f>
        <v>1093919.6600000004</v>
      </c>
      <c r="E28" s="24">
        <f t="shared" si="12"/>
        <v>1195291.5499999998</v>
      </c>
      <c r="F28" s="24">
        <f t="shared" si="12"/>
        <v>220654.58000000115</v>
      </c>
      <c r="G28" s="24">
        <f t="shared" si="12"/>
        <v>28086.259999999034</v>
      </c>
      <c r="H28" s="24">
        <f t="shared" si="12"/>
        <v>-47915.070000001753</v>
      </c>
      <c r="I28" s="24">
        <f t="shared" ref="I28:K28" si="13">I23+I25</f>
        <v>73907.450000000332</v>
      </c>
      <c r="J28" s="24">
        <f t="shared" si="13"/>
        <v>-37869.599999999402</v>
      </c>
      <c r="K28" s="24">
        <f t="shared" si="13"/>
        <v>-18337.840000001008</v>
      </c>
      <c r="L28" s="24">
        <f t="shared" ref="L28:M28" si="14">L23+L25</f>
        <v>-662243.70000000019</v>
      </c>
      <c r="M28" s="24">
        <f t="shared" si="14"/>
        <v>-643313.02999999886</v>
      </c>
      <c r="N28" s="24">
        <f>N23+N25</f>
        <v>4329189.7600000063</v>
      </c>
    </row>
    <row r="29" spans="1:14" s="5" customFormat="1" ht="15" customHeight="1" x14ac:dyDescent="0.2"/>
    <row r="30" spans="1:14" s="5" customFormat="1" ht="15" customHeight="1" x14ac:dyDescent="0.2"/>
    <row r="31" spans="1:14" s="5" customFormat="1" ht="15" customHeight="1" x14ac:dyDescent="0.2"/>
    <row r="32" spans="1:14" s="5" customFormat="1" ht="15" customHeight="1" x14ac:dyDescent="0.2"/>
    <row r="33" spans="3:13" ht="15" customHeight="1" x14ac:dyDescent="0.2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3:13" ht="15" customHeight="1" x14ac:dyDescent="0.2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</sheetData>
  <mergeCells count="3">
    <mergeCell ref="A4:N4"/>
    <mergeCell ref="A2:N2"/>
    <mergeCell ref="A3:N3"/>
  </mergeCells>
  <printOptions horizontalCentered="1"/>
  <pageMargins left="0.47244094488188981" right="0.47244094488188981" top="0.78740157480314965" bottom="0.78740157480314965" header="0.51181102362204722" footer="0.51181102362204722"/>
  <pageSetup paperSize="9" scale="64" orientation="landscape" r:id="rId1"/>
  <headerFooter>
    <oddFooter>&amp;C&amp;"Verdana,Normal"&amp;8&amp;P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F817A-FF9D-4664-B7F0-617CFF140334}">
  <dimension ref="A1:O46"/>
  <sheetViews>
    <sheetView zoomScale="70" zoomScaleNormal="70" workbookViewId="0">
      <pane xSplit="2" ySplit="9" topLeftCell="C10" activePane="bottomRight" state="frozen"/>
      <selection activeCell="D48" sqref="D48"/>
      <selection pane="topRight" activeCell="D48" sqref="D48"/>
      <selection pane="bottomLeft" activeCell="D48" sqref="D48"/>
      <selection pane="bottomRight" activeCell="S21" sqref="S21"/>
    </sheetView>
  </sheetViews>
  <sheetFormatPr defaultColWidth="9.140625" defaultRowHeight="15" x14ac:dyDescent="0.2"/>
  <cols>
    <col min="1" max="1" width="44.42578125" style="32" customWidth="1"/>
    <col min="2" max="2" width="2.7109375" style="32" customWidth="1"/>
    <col min="3" max="15" width="16.7109375" style="32" customWidth="1"/>
    <col min="16" max="16384" width="9.140625" style="32"/>
  </cols>
  <sheetData>
    <row r="1" spans="1:15" ht="53.25" customHeight="1" x14ac:dyDescent="0.2">
      <c r="A1" s="77"/>
      <c r="B1" s="77"/>
    </row>
    <row r="2" spans="1:15" ht="21.95" customHeight="1" x14ac:dyDescent="0.2">
      <c r="A2" s="77"/>
      <c r="B2" s="77"/>
    </row>
    <row r="3" spans="1:15" ht="21.95" customHeight="1" x14ac:dyDescent="0.2">
      <c r="A3" s="76" t="s">
        <v>86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21.95" customHeight="1" x14ac:dyDescent="0.2">
      <c r="A4" s="75" t="s">
        <v>85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s="72" customFormat="1" ht="21.95" customHeight="1" x14ac:dyDescent="0.25">
      <c r="A5" s="74"/>
      <c r="B5" s="73"/>
    </row>
    <row r="6" spans="1:15" s="69" customFormat="1" ht="14.25" x14ac:dyDescent="0.2">
      <c r="C6" s="71" t="s">
        <v>84</v>
      </c>
      <c r="D6" s="71" t="s">
        <v>83</v>
      </c>
      <c r="E6" s="71" t="s">
        <v>82</v>
      </c>
      <c r="F6" s="71" t="s">
        <v>81</v>
      </c>
      <c r="G6" s="71" t="s">
        <v>80</v>
      </c>
      <c r="H6" s="71" t="s">
        <v>79</v>
      </c>
      <c r="I6" s="71" t="s">
        <v>78</v>
      </c>
      <c r="J6" s="71" t="s">
        <v>77</v>
      </c>
      <c r="K6" s="71" t="s">
        <v>76</v>
      </c>
      <c r="L6" s="71" t="s">
        <v>75</v>
      </c>
      <c r="M6" s="71" t="s">
        <v>74</v>
      </c>
      <c r="N6" s="71" t="s">
        <v>73</v>
      </c>
      <c r="O6" s="70">
        <v>2024</v>
      </c>
    </row>
    <row r="7" spans="1:15" s="66" customFormat="1" ht="15.75" customHeight="1" thickBot="1" x14ac:dyDescent="0.25">
      <c r="C7" s="68">
        <v>2024</v>
      </c>
      <c r="D7" s="68">
        <v>2024</v>
      </c>
      <c r="E7" s="68">
        <v>2024</v>
      </c>
      <c r="F7" s="68">
        <v>2024</v>
      </c>
      <c r="G7" s="68">
        <v>2024</v>
      </c>
      <c r="H7" s="68">
        <v>2024</v>
      </c>
      <c r="I7" s="68">
        <v>2024</v>
      </c>
      <c r="J7" s="68">
        <v>2024</v>
      </c>
      <c r="K7" s="68">
        <v>2024</v>
      </c>
      <c r="L7" s="68">
        <v>2024</v>
      </c>
      <c r="M7" s="68">
        <v>2024</v>
      </c>
      <c r="N7" s="68">
        <v>2024</v>
      </c>
      <c r="O7" s="67"/>
    </row>
    <row r="8" spans="1:15" s="40" customFormat="1" ht="7.5" customHeight="1" x14ac:dyDescent="0.2"/>
    <row r="9" spans="1:15" s="63" customFormat="1" ht="21.75" customHeight="1" thickBot="1" x14ac:dyDescent="0.25">
      <c r="A9" s="65" t="s">
        <v>72</v>
      </c>
      <c r="C9" s="64">
        <v>9106.2400000000016</v>
      </c>
      <c r="D9" s="64">
        <f>C41</f>
        <v>9153.6700000000019</v>
      </c>
      <c r="E9" s="64">
        <f>D41</f>
        <v>9282.1900000000023</v>
      </c>
      <c r="F9" s="64">
        <f>E41</f>
        <v>9084.0500000000011</v>
      </c>
      <c r="G9" s="64">
        <f>F41</f>
        <v>8813.9600000000009</v>
      </c>
      <c r="H9" s="64">
        <f>G41</f>
        <v>7790.82</v>
      </c>
      <c r="I9" s="64">
        <f>H41</f>
        <v>6932.19</v>
      </c>
      <c r="J9" s="64">
        <f>I41</f>
        <v>4965.2799999999988</v>
      </c>
      <c r="K9" s="64">
        <f>J41</f>
        <v>3639.9999999999986</v>
      </c>
      <c r="L9" s="64">
        <f>K41</f>
        <v>1984.9299999999985</v>
      </c>
      <c r="M9" s="64">
        <f>L41</f>
        <v>1468.9899999999973</v>
      </c>
      <c r="N9" s="64">
        <f>M41</f>
        <v>244.21999999999707</v>
      </c>
      <c r="O9" s="64">
        <f>C9</f>
        <v>9106.2400000000016</v>
      </c>
    </row>
    <row r="10" spans="1:15" s="40" customFormat="1" ht="14.25" x14ac:dyDescent="0.2"/>
    <row r="11" spans="1:15" s="57" customFormat="1" ht="15" customHeight="1" x14ac:dyDescent="0.2">
      <c r="A11" s="57" t="s">
        <v>71</v>
      </c>
    </row>
    <row r="12" spans="1:15" s="54" customFormat="1" ht="15" customHeight="1" x14ac:dyDescent="0.2">
      <c r="A12" s="56" t="s">
        <v>70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f>0.92+0.2</f>
        <v>1.1200000000000001</v>
      </c>
      <c r="O12" s="42">
        <f>SUM(C12:N12)</f>
        <v>1.1200000000000001</v>
      </c>
    </row>
    <row r="13" spans="1:15" s="54" customFormat="1" ht="15" customHeight="1" x14ac:dyDescent="0.2">
      <c r="A13" s="56" t="s">
        <v>69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f>SUM(C13:N13)</f>
        <v>0</v>
      </c>
    </row>
    <row r="14" spans="1:15" s="54" customFormat="1" ht="15" customHeight="1" x14ac:dyDescent="0.2">
      <c r="A14" s="56" t="s">
        <v>68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f>SUM(C14:N14)</f>
        <v>0</v>
      </c>
    </row>
    <row r="15" spans="1:15" s="54" customFormat="1" ht="15" customHeight="1" x14ac:dyDescent="0.2">
      <c r="A15" s="56" t="s">
        <v>67</v>
      </c>
      <c r="C15" s="42">
        <v>6000</v>
      </c>
      <c r="D15" s="42">
        <v>6000</v>
      </c>
      <c r="E15" s="42">
        <v>6000</v>
      </c>
      <c r="F15" s="42">
        <v>6000</v>
      </c>
      <c r="G15" s="42">
        <f>6000+0.43</f>
        <v>6000.43</v>
      </c>
      <c r="H15" s="42">
        <f>6000+0.43</f>
        <v>6000.43</v>
      </c>
      <c r="I15" s="42">
        <v>6000</v>
      </c>
      <c r="J15" s="42">
        <v>6000</v>
      </c>
      <c r="K15" s="42">
        <v>6000</v>
      </c>
      <c r="L15" s="42">
        <v>7000</v>
      </c>
      <c r="M15" s="42">
        <v>7000</v>
      </c>
      <c r="N15" s="42">
        <v>7000</v>
      </c>
      <c r="O15" s="42">
        <f>SUM(C15:N15)</f>
        <v>75000.86</v>
      </c>
    </row>
    <row r="16" spans="1:15" s="54" customFormat="1" ht="15" customHeight="1" x14ac:dyDescent="0.2">
      <c r="A16" s="56" t="s">
        <v>66</v>
      </c>
      <c r="C16" s="42">
        <v>50.68</v>
      </c>
      <c r="D16" s="42">
        <v>68.05</v>
      </c>
      <c r="E16" s="42">
        <v>75.150000000000006</v>
      </c>
      <c r="F16" s="42">
        <v>82.66</v>
      </c>
      <c r="G16" s="42">
        <v>75.400000000000006</v>
      </c>
      <c r="H16" s="42">
        <v>69.98</v>
      </c>
      <c r="I16" s="42">
        <v>67.959999999999994</v>
      </c>
      <c r="J16" s="42">
        <v>53.11</v>
      </c>
      <c r="K16" s="42">
        <v>43.33</v>
      </c>
      <c r="L16" s="42">
        <v>28.69</v>
      </c>
      <c r="M16" s="42">
        <v>30.65</v>
      </c>
      <c r="N16" s="42">
        <v>10.65</v>
      </c>
      <c r="O16" s="42">
        <f>SUM(C16:N16)</f>
        <v>656.31</v>
      </c>
    </row>
    <row r="17" spans="1:15" s="54" customFormat="1" ht="15" customHeight="1" x14ac:dyDescent="0.2">
      <c r="A17" s="56" t="s">
        <v>58</v>
      </c>
      <c r="C17" s="42">
        <v>65.66</v>
      </c>
      <c r="D17" s="42">
        <v>70.42</v>
      </c>
      <c r="E17" s="42">
        <v>78.87</v>
      </c>
      <c r="F17" s="42">
        <v>87.85</v>
      </c>
      <c r="G17" s="42">
        <v>88.67</v>
      </c>
      <c r="H17" s="42">
        <v>89.54</v>
      </c>
      <c r="I17" s="42">
        <v>78.37</v>
      </c>
      <c r="J17" s="42">
        <v>75.28</v>
      </c>
      <c r="K17" s="42">
        <v>74.790000000000006</v>
      </c>
      <c r="L17" s="42">
        <v>66.3</v>
      </c>
      <c r="M17" s="42">
        <v>66.14</v>
      </c>
      <c r="N17" s="42">
        <v>131.31</v>
      </c>
      <c r="O17" s="42">
        <f>SUM(C17:N17)</f>
        <v>973.19999999999982</v>
      </c>
    </row>
    <row r="18" spans="1:15" s="48" customFormat="1" ht="15" customHeight="1" x14ac:dyDescent="0.2">
      <c r="A18" s="39" t="s">
        <v>53</v>
      </c>
      <c r="B18" s="39"/>
      <c r="C18" s="38">
        <f>SUM(C12:C17)</f>
        <v>6116.34</v>
      </c>
      <c r="D18" s="38">
        <f>SUM(D12:D17)</f>
        <v>6138.47</v>
      </c>
      <c r="E18" s="38">
        <f>SUM(E12:E17)</f>
        <v>6154.0199999999995</v>
      </c>
      <c r="F18" s="38">
        <f>SUM(F12:F17)</f>
        <v>6170.51</v>
      </c>
      <c r="G18" s="38">
        <f>SUM(G12:G17)</f>
        <v>6164.5</v>
      </c>
      <c r="H18" s="38">
        <f>SUM(H12:H17)</f>
        <v>6159.95</v>
      </c>
      <c r="I18" s="38">
        <f>SUM(I12:I17)</f>
        <v>6146.33</v>
      </c>
      <c r="J18" s="38">
        <f>SUM(J12:J17)</f>
        <v>6128.3899999999994</v>
      </c>
      <c r="K18" s="38">
        <f>SUM(K12:K17)</f>
        <v>6118.12</v>
      </c>
      <c r="L18" s="38">
        <f>SUM(L12:L17)</f>
        <v>7094.99</v>
      </c>
      <c r="M18" s="38">
        <f>SUM(M12:M17)</f>
        <v>7096.79</v>
      </c>
      <c r="N18" s="38">
        <f>SUM(N12:N17)</f>
        <v>7143.08</v>
      </c>
      <c r="O18" s="38">
        <f>SUM(O12:O17)</f>
        <v>76631.489999999991</v>
      </c>
    </row>
    <row r="19" spans="1:15" s="40" customFormat="1" ht="15" customHeight="1" x14ac:dyDescent="0.2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s="57" customFormat="1" ht="15" customHeight="1" x14ac:dyDescent="0.2">
      <c r="A20" s="57" t="s">
        <v>65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5" s="54" customFormat="1" ht="15" customHeight="1" x14ac:dyDescent="0.2">
      <c r="A21" s="56" t="s">
        <v>64</v>
      </c>
      <c r="C21" s="55">
        <v>-3731.37</v>
      </c>
      <c r="D21" s="55">
        <v>-3737.21</v>
      </c>
      <c r="E21" s="55">
        <v>-4180.26</v>
      </c>
      <c r="F21" s="55">
        <v>-4211.72</v>
      </c>
      <c r="G21" s="55">
        <v>-4480.74</v>
      </c>
      <c r="H21" s="55">
        <v>-4653.1499999999996</v>
      </c>
      <c r="I21" s="55">
        <v>-4872.05</v>
      </c>
      <c r="J21" s="55">
        <v>-4961.21</v>
      </c>
      <c r="K21" s="55">
        <v>-4673.43</v>
      </c>
      <c r="L21" s="55">
        <v>-4737.8</v>
      </c>
      <c r="M21" s="55">
        <v>-6432.34</v>
      </c>
      <c r="N21" s="55">
        <v>-6622.24</v>
      </c>
      <c r="O21" s="42">
        <f>SUM(C21:N21)</f>
        <v>-57293.520000000011</v>
      </c>
    </row>
    <row r="22" spans="1:15" s="54" customFormat="1" ht="15" customHeight="1" x14ac:dyDescent="0.2">
      <c r="A22" s="56" t="s">
        <v>63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42">
        <f>SUM(C22:N22)</f>
        <v>0</v>
      </c>
    </row>
    <row r="23" spans="1:15" s="54" customFormat="1" ht="15" customHeight="1" x14ac:dyDescent="0.2">
      <c r="A23" s="56" t="s">
        <v>62</v>
      </c>
      <c r="C23" s="55">
        <v>-215.35</v>
      </c>
      <c r="D23" s="55">
        <v>-240.24</v>
      </c>
      <c r="E23" s="55">
        <v>-266.20999999999998</v>
      </c>
      <c r="F23" s="55">
        <v>-276.52999999999997</v>
      </c>
      <c r="G23" s="55">
        <v>-292.66000000000003</v>
      </c>
      <c r="H23" s="55">
        <v>-339.58</v>
      </c>
      <c r="I23" s="55">
        <v>-309.25</v>
      </c>
      <c r="J23" s="55">
        <v>-301.95999999999998</v>
      </c>
      <c r="K23" s="55">
        <v>-306.72000000000003</v>
      </c>
      <c r="L23" s="55">
        <v>-304.33999999999997</v>
      </c>
      <c r="M23" s="55">
        <v>1105.26</v>
      </c>
      <c r="N23" s="55">
        <v>1747.59</v>
      </c>
      <c r="O23" s="42">
        <f>SUM(C23:N23)</f>
        <v>9.9999999997635314E-3</v>
      </c>
    </row>
    <row r="24" spans="1:15" s="59" customFormat="1" ht="15" customHeight="1" x14ac:dyDescent="0.2">
      <c r="A24" s="62" t="s">
        <v>61</v>
      </c>
      <c r="B24" s="61"/>
      <c r="C24" s="60">
        <f>SUM(C21:C23)</f>
        <v>-3946.72</v>
      </c>
      <c r="D24" s="60">
        <f>SUM(D21:D23)</f>
        <v>-3977.45</v>
      </c>
      <c r="E24" s="60">
        <f>SUM(E21:E23)</f>
        <v>-4446.47</v>
      </c>
      <c r="F24" s="60">
        <f>SUM(F21:F23)</f>
        <v>-4488.25</v>
      </c>
      <c r="G24" s="60">
        <f>SUM(G21:G23)</f>
        <v>-4773.3999999999996</v>
      </c>
      <c r="H24" s="60">
        <f>SUM(H21:H23)</f>
        <v>-4992.7299999999996</v>
      </c>
      <c r="I24" s="60">
        <f>SUM(I21:I23)</f>
        <v>-5181.3</v>
      </c>
      <c r="J24" s="60">
        <f>SUM(J21:J23)</f>
        <v>-5263.17</v>
      </c>
      <c r="K24" s="60">
        <f>SUM(K21:K23)</f>
        <v>-4980.1500000000005</v>
      </c>
      <c r="L24" s="60">
        <f>SUM(L21:L23)</f>
        <v>-5042.1400000000003</v>
      </c>
      <c r="M24" s="60">
        <f>SUM(M21:M23)</f>
        <v>-5327.08</v>
      </c>
      <c r="N24" s="60">
        <f>SUM(N21:N23)</f>
        <v>-4874.6499999999996</v>
      </c>
      <c r="O24" s="60">
        <f>SUM(O21:O23)</f>
        <v>-57293.510000000009</v>
      </c>
    </row>
    <row r="25" spans="1:15" s="54" customFormat="1" ht="15" customHeight="1" x14ac:dyDescent="0.2">
      <c r="A25" s="56" t="s">
        <v>60</v>
      </c>
      <c r="C25" s="55">
        <v>-1169.74</v>
      </c>
      <c r="D25" s="55">
        <v>-1076.29</v>
      </c>
      <c r="E25" s="55">
        <v>-962</v>
      </c>
      <c r="F25" s="55">
        <v>-1165.77</v>
      </c>
      <c r="G25" s="55">
        <v>-1138.8900000000001</v>
      </c>
      <c r="H25" s="55">
        <v>-1209.3900000000001</v>
      </c>
      <c r="I25" s="55">
        <v>-1650.06</v>
      </c>
      <c r="J25" s="55">
        <v>-1242.78</v>
      </c>
      <c r="K25" s="55">
        <v>-1388.1</v>
      </c>
      <c r="L25" s="55">
        <v>-1354.4</v>
      </c>
      <c r="M25" s="55">
        <v>-1474.15</v>
      </c>
      <c r="N25" s="55">
        <v>-1485.42</v>
      </c>
      <c r="O25" s="42">
        <f>SUM(C25:N25)</f>
        <v>-15316.99</v>
      </c>
    </row>
    <row r="26" spans="1:15" s="54" customFormat="1" ht="15" customHeight="1" x14ac:dyDescent="0.2">
      <c r="A26" s="56" t="s">
        <v>59</v>
      </c>
      <c r="C26" s="55">
        <v>-867.79</v>
      </c>
      <c r="D26" s="55">
        <v>-869.19</v>
      </c>
      <c r="E26" s="55">
        <v>-800.05</v>
      </c>
      <c r="F26" s="55">
        <v>-404.68</v>
      </c>
      <c r="G26" s="55">
        <v>-1168.4000000000001</v>
      </c>
      <c r="H26" s="55">
        <v>-439.68</v>
      </c>
      <c r="I26" s="55">
        <v>-810.92</v>
      </c>
      <c r="J26" s="55">
        <v>-930.51</v>
      </c>
      <c r="K26" s="55">
        <v>-937.75</v>
      </c>
      <c r="L26" s="55">
        <v>-981.93</v>
      </c>
      <c r="M26" s="55">
        <v>-888.59</v>
      </c>
      <c r="N26" s="55">
        <v>-801.56</v>
      </c>
      <c r="O26" s="42">
        <f>SUM(C26:N26)</f>
        <v>-9901.0499999999993</v>
      </c>
    </row>
    <row r="27" spans="1:15" s="54" customFormat="1" ht="15" customHeight="1" x14ac:dyDescent="0.2">
      <c r="A27" s="56" t="s">
        <v>58</v>
      </c>
      <c r="C27" s="55">
        <v>-72.5</v>
      </c>
      <c r="D27" s="55">
        <v>-75.86</v>
      </c>
      <c r="E27" s="55">
        <v>-10.92</v>
      </c>
      <c r="F27" s="55">
        <v>-138.46</v>
      </c>
      <c r="G27" s="55">
        <v>-81.430000000000007</v>
      </c>
      <c r="H27" s="55">
        <v>-127.78</v>
      </c>
      <c r="I27" s="55">
        <v>-377.37</v>
      </c>
      <c r="J27" s="55">
        <v>-16.53</v>
      </c>
      <c r="K27" s="55">
        <v>-152.84</v>
      </c>
      <c r="L27" s="55">
        <v>-94.95</v>
      </c>
      <c r="M27" s="55">
        <v>-18.77</v>
      </c>
      <c r="N27" s="55">
        <v>-166.14</v>
      </c>
      <c r="O27" s="42">
        <f>SUM(C27:N27)</f>
        <v>-1333.5500000000002</v>
      </c>
    </row>
    <row r="28" spans="1:15" s="54" customFormat="1" ht="15" customHeight="1" x14ac:dyDescent="0.2">
      <c r="A28" s="56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</row>
    <row r="29" spans="1:15" s="48" customFormat="1" ht="15" customHeight="1" x14ac:dyDescent="0.2">
      <c r="A29" s="39" t="s">
        <v>53</v>
      </c>
      <c r="B29" s="39"/>
      <c r="C29" s="38">
        <f>SUM(C24:C27)</f>
        <v>-6056.75</v>
      </c>
      <c r="D29" s="38">
        <f>SUM(D24:D27)</f>
        <v>-5998.79</v>
      </c>
      <c r="E29" s="38">
        <f>SUM(E24:E27)</f>
        <v>-6219.4400000000005</v>
      </c>
      <c r="F29" s="38">
        <f>SUM(F24:F27)</f>
        <v>-6197.1600000000008</v>
      </c>
      <c r="G29" s="38">
        <f>SUM(G24:G27)</f>
        <v>-7162.1200000000008</v>
      </c>
      <c r="H29" s="38">
        <f>SUM(H24:H27)</f>
        <v>-6769.58</v>
      </c>
      <c r="I29" s="38">
        <f>SUM(I24:I27)</f>
        <v>-8019.6500000000005</v>
      </c>
      <c r="J29" s="38">
        <f>SUM(J24:J27)</f>
        <v>-7452.99</v>
      </c>
      <c r="K29" s="38">
        <f>SUM(K24:K27)</f>
        <v>-7458.84</v>
      </c>
      <c r="L29" s="38">
        <f>SUM(L24:L27)</f>
        <v>-7473.420000000001</v>
      </c>
      <c r="M29" s="38">
        <f>SUM(M24:M27)</f>
        <v>-7708.59</v>
      </c>
      <c r="N29" s="38">
        <f>SUM(N24:N27)</f>
        <v>-7327.7699999999995</v>
      </c>
      <c r="O29" s="38">
        <f>SUM(O24:O27)</f>
        <v>-83845.10000000002</v>
      </c>
    </row>
    <row r="30" spans="1:15" s="40" customFormat="1" ht="15" customHeight="1" x14ac:dyDescent="0.2"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15" s="57" customFormat="1" ht="15" customHeight="1" x14ac:dyDescent="0.2">
      <c r="A31" s="57" t="s">
        <v>57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</row>
    <row r="32" spans="1:15" s="54" customFormat="1" ht="15" customHeight="1" x14ac:dyDescent="0.2">
      <c r="A32" s="56" t="s">
        <v>56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f>SUM(C32:N32)</f>
        <v>0</v>
      </c>
    </row>
    <row r="33" spans="1:15" s="54" customFormat="1" ht="15" customHeight="1" x14ac:dyDescent="0.2">
      <c r="A33" s="56" t="s">
        <v>55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f>SUM(C33:N33)</f>
        <v>0</v>
      </c>
    </row>
    <row r="34" spans="1:15" s="54" customFormat="1" ht="15" customHeight="1" x14ac:dyDescent="0.2">
      <c r="A34" s="56" t="s">
        <v>54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-71</v>
      </c>
      <c r="J34" s="55">
        <v>0</v>
      </c>
      <c r="K34" s="55">
        <v>-72.599999999999994</v>
      </c>
      <c r="L34" s="55">
        <v>-87.81</v>
      </c>
      <c r="M34" s="55">
        <v>-79.09</v>
      </c>
      <c r="N34" s="55">
        <v>-96.35</v>
      </c>
      <c r="O34" s="42">
        <f>SUM(C34:N34)</f>
        <v>-406.85</v>
      </c>
    </row>
    <row r="35" spans="1:15" s="53" customFormat="1" ht="15" customHeight="1" x14ac:dyDescent="0.2">
      <c r="A35" s="39" t="s">
        <v>53</v>
      </c>
      <c r="B35" s="39"/>
      <c r="C35" s="38">
        <f>SUM(C32:C34)</f>
        <v>0</v>
      </c>
      <c r="D35" s="38">
        <f>SUM(D32:D34)</f>
        <v>0</v>
      </c>
      <c r="E35" s="38">
        <f>SUM(E32:E34)</f>
        <v>0</v>
      </c>
      <c r="F35" s="38">
        <f>SUM(F32:F34)</f>
        <v>0</v>
      </c>
      <c r="G35" s="38">
        <f>SUM(G32:G34)</f>
        <v>0</v>
      </c>
      <c r="H35" s="38">
        <f>SUM(H32:H34)</f>
        <v>0</v>
      </c>
      <c r="I35" s="38">
        <f>SUM(I32:I34)</f>
        <v>-71</v>
      </c>
      <c r="J35" s="38">
        <f>SUM(J32:J34)</f>
        <v>0</v>
      </c>
      <c r="K35" s="38">
        <f>SUM(K32:K34)</f>
        <v>-72.599999999999994</v>
      </c>
      <c r="L35" s="38">
        <f>SUM(L32:L34)</f>
        <v>-87.81</v>
      </c>
      <c r="M35" s="38">
        <f>SUM(M32:M34)</f>
        <v>-79.09</v>
      </c>
      <c r="N35" s="38">
        <f>SUM(N32:N34)</f>
        <v>-96.35</v>
      </c>
      <c r="O35" s="38">
        <f>SUM(O32:O34)</f>
        <v>-406.85</v>
      </c>
    </row>
    <row r="36" spans="1:15" ht="15" customHeight="1" x14ac:dyDescent="0.2">
      <c r="A36" s="40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1:15" s="48" customFormat="1" ht="15" customHeight="1" x14ac:dyDescent="0.2">
      <c r="A37" s="52" t="s">
        <v>52</v>
      </c>
      <c r="B37" s="51"/>
      <c r="C37" s="49">
        <f>C18+C29+C35</f>
        <v>59.590000000000146</v>
      </c>
      <c r="D37" s="49">
        <f>D18+D29+D35</f>
        <v>139.68000000000029</v>
      </c>
      <c r="E37" s="49">
        <f>E18+E29+E35</f>
        <v>-65.420000000000982</v>
      </c>
      <c r="F37" s="49">
        <f>F18+F29+F35</f>
        <v>-26.650000000000546</v>
      </c>
      <c r="G37" s="49">
        <f>G18+G29+G35</f>
        <v>-997.6200000000008</v>
      </c>
      <c r="H37" s="49">
        <f>H18+H29+H35</f>
        <v>-609.63000000000011</v>
      </c>
      <c r="I37" s="50">
        <f>I18+I29+I35</f>
        <v>-1944.3200000000006</v>
      </c>
      <c r="J37" s="50">
        <f>J18+J29+J35</f>
        <v>-1324.6000000000004</v>
      </c>
      <c r="K37" s="50">
        <f>K18+K29+K35</f>
        <v>-1413.3200000000002</v>
      </c>
      <c r="L37" s="50">
        <f>L18+L29+L35</f>
        <v>-466.2400000000012</v>
      </c>
      <c r="M37" s="50">
        <f>M18+M29+M35</f>
        <v>-690.89000000000021</v>
      </c>
      <c r="N37" s="50">
        <f>N18+N29+N35</f>
        <v>-281.03999999999962</v>
      </c>
      <c r="O37" s="49">
        <f>O18+O29+O35</f>
        <v>-7620.46000000003</v>
      </c>
    </row>
    <row r="38" spans="1:15" s="46" customFormat="1" ht="15" customHeight="1" x14ac:dyDescent="0.2">
      <c r="A38" s="44"/>
      <c r="B38" s="44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1:15" s="37" customFormat="1" ht="15" customHeight="1" x14ac:dyDescent="0.2">
      <c r="A39" s="45" t="s">
        <v>51</v>
      </c>
      <c r="B39" s="44"/>
      <c r="C39" s="43">
        <v>-12.16</v>
      </c>
      <c r="D39" s="43">
        <v>-11.16</v>
      </c>
      <c r="E39" s="43">
        <v>-132.72</v>
      </c>
      <c r="F39" s="43">
        <v>-243.44</v>
      </c>
      <c r="G39" s="43">
        <v>-25.52</v>
      </c>
      <c r="H39" s="43">
        <f>-248.6-0.4</f>
        <v>-249</v>
      </c>
      <c r="I39" s="43">
        <v>-22.59</v>
      </c>
      <c r="J39" s="43">
        <v>-0.68</v>
      </c>
      <c r="K39" s="43">
        <v>-241.75</v>
      </c>
      <c r="L39" s="43">
        <v>-49.7</v>
      </c>
      <c r="M39" s="43">
        <v>-533.88</v>
      </c>
      <c r="N39" s="43">
        <v>-114.25</v>
      </c>
      <c r="O39" s="42">
        <f>SUM(C39:N39)</f>
        <v>-1636.85</v>
      </c>
    </row>
    <row r="40" spans="1:15" s="40" customFormat="1" ht="15" customHeight="1" x14ac:dyDescent="0.2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</row>
    <row r="41" spans="1:15" s="37" customFormat="1" ht="15" customHeight="1" x14ac:dyDescent="0.2">
      <c r="A41" s="39" t="s">
        <v>50</v>
      </c>
      <c r="B41" s="39"/>
      <c r="C41" s="38">
        <f>C9+C37+C39</f>
        <v>9153.6700000000019</v>
      </c>
      <c r="D41" s="38">
        <f>D9+D37+D39</f>
        <v>9282.1900000000023</v>
      </c>
      <c r="E41" s="38">
        <f>E9+E37+E39</f>
        <v>9084.0500000000011</v>
      </c>
      <c r="F41" s="38">
        <f>F9+F37+F39</f>
        <v>8813.9600000000009</v>
      </c>
      <c r="G41" s="38">
        <f>G9+G37+G39</f>
        <v>7790.82</v>
      </c>
      <c r="H41" s="38">
        <f>H9+H37+H39</f>
        <v>6932.19</v>
      </c>
      <c r="I41" s="38">
        <f>I9+I37+I39</f>
        <v>4965.2799999999988</v>
      </c>
      <c r="J41" s="38">
        <f>J9+J37+J39</f>
        <v>3639.9999999999986</v>
      </c>
      <c r="K41" s="38">
        <f>K9+K37+K39</f>
        <v>1984.9299999999985</v>
      </c>
      <c r="L41" s="38">
        <f>L9+L37+L39</f>
        <v>1468.9899999999973</v>
      </c>
      <c r="M41" s="38">
        <f>M9+M37+M39</f>
        <v>244.21999999999707</v>
      </c>
      <c r="N41" s="38">
        <f>N9+N37+N39</f>
        <v>-151.07000000000255</v>
      </c>
      <c r="O41" s="38">
        <f>O9+O37+O39</f>
        <v>-151.07000000002836</v>
      </c>
    </row>
    <row r="43" spans="1:15" ht="15.95" customHeight="1" x14ac:dyDescent="0.2">
      <c r="A43" s="36"/>
    </row>
    <row r="44" spans="1:15" x14ac:dyDescent="0.2">
      <c r="A44" s="35"/>
    </row>
    <row r="45" spans="1:15" x14ac:dyDescent="0.2">
      <c r="A45" s="34"/>
    </row>
    <row r="46" spans="1:15" x14ac:dyDescent="0.2">
      <c r="A46" s="33"/>
    </row>
  </sheetData>
  <mergeCells count="5">
    <mergeCell ref="A1:B1"/>
    <mergeCell ref="A2:B2"/>
    <mergeCell ref="A3:O3"/>
    <mergeCell ref="A4:O4"/>
    <mergeCell ref="O6:O7"/>
  </mergeCells>
  <printOptions horizontalCentered="1"/>
  <pageMargins left="0.51181102362204722" right="0.51181102362204722" top="0.78740157480314965" bottom="0.59055118110236227" header="0.59055118110236227" footer="0.31496062992125984"/>
  <pageSetup paperSize="9" scale="51" fitToHeight="0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CFA8-56B1-4C7C-893B-BD4C08BE52C9}">
  <dimension ref="A1:O19"/>
  <sheetViews>
    <sheetView zoomScale="80" zoomScaleNormal="80" workbookViewId="0">
      <selection activeCell="D48" sqref="D48"/>
    </sheetView>
  </sheetViews>
  <sheetFormatPr defaultColWidth="9.140625" defaultRowHeight="15" x14ac:dyDescent="0.2"/>
  <cols>
    <col min="1" max="1" width="80.7109375" style="32" customWidth="1"/>
    <col min="2" max="2" width="2.7109375" style="32" customWidth="1"/>
    <col min="3" max="14" width="11" style="32" bestFit="1" customWidth="1"/>
    <col min="15" max="16384" width="9.140625" style="32"/>
  </cols>
  <sheetData>
    <row r="1" spans="1:15" ht="48" customHeight="1" x14ac:dyDescent="0.2">
      <c r="A1" s="77"/>
      <c r="B1" s="77"/>
    </row>
    <row r="2" spans="1:15" ht="21.95" customHeight="1" x14ac:dyDescent="0.2">
      <c r="A2" s="77"/>
      <c r="B2" s="77"/>
    </row>
    <row r="3" spans="1:15" ht="18" customHeight="1" x14ac:dyDescent="0.2">
      <c r="A3" s="76" t="s">
        <v>86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5" ht="19.5" customHeight="1" x14ac:dyDescent="0.2">
      <c r="A4" s="102" t="s">
        <v>94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1"/>
    </row>
    <row r="5" spans="1:15" ht="27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5" s="100" customFormat="1" x14ac:dyDescent="0.2">
      <c r="A6" s="69"/>
      <c r="B6" s="69"/>
      <c r="C6" s="71" t="s">
        <v>84</v>
      </c>
      <c r="D6" s="71" t="s">
        <v>83</v>
      </c>
      <c r="E6" s="71" t="s">
        <v>82</v>
      </c>
      <c r="F6" s="71" t="s">
        <v>81</v>
      </c>
      <c r="G6" s="71" t="s">
        <v>80</v>
      </c>
      <c r="H6" s="71" t="s">
        <v>79</v>
      </c>
      <c r="I6" s="71" t="s">
        <v>78</v>
      </c>
      <c r="J6" s="71" t="s">
        <v>77</v>
      </c>
      <c r="K6" s="71" t="s">
        <v>76</v>
      </c>
      <c r="L6" s="71" t="s">
        <v>75</v>
      </c>
      <c r="M6" s="71" t="s">
        <v>74</v>
      </c>
      <c r="N6" s="71" t="s">
        <v>73</v>
      </c>
    </row>
    <row r="7" spans="1:15" s="99" customFormat="1" ht="12" thickBot="1" x14ac:dyDescent="0.25">
      <c r="A7" s="66"/>
      <c r="B7" s="66"/>
      <c r="C7" s="68">
        <v>2024</v>
      </c>
      <c r="D7" s="68">
        <v>2024</v>
      </c>
      <c r="E7" s="68">
        <v>2024</v>
      </c>
      <c r="F7" s="68">
        <v>2024</v>
      </c>
      <c r="G7" s="68">
        <v>2024</v>
      </c>
      <c r="H7" s="68">
        <v>2024</v>
      </c>
      <c r="I7" s="68">
        <v>2024</v>
      </c>
      <c r="J7" s="68">
        <v>2024</v>
      </c>
      <c r="K7" s="68">
        <v>2024</v>
      </c>
      <c r="L7" s="68">
        <v>2024</v>
      </c>
      <c r="M7" s="68">
        <v>2024</v>
      </c>
      <c r="N7" s="68">
        <v>2024</v>
      </c>
    </row>
    <row r="8" spans="1:15" x14ac:dyDescent="0.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5" s="95" customFormat="1" ht="30" customHeight="1" thickBot="1" x14ac:dyDescent="0.25">
      <c r="A9" s="98" t="s">
        <v>93</v>
      </c>
      <c r="B9" s="97"/>
      <c r="C9" s="96">
        <v>9153.6700000000019</v>
      </c>
      <c r="D9" s="96">
        <v>9282.1900000000023</v>
      </c>
      <c r="E9" s="96">
        <v>9084.0500000000011</v>
      </c>
      <c r="F9" s="96">
        <v>8813.9600000000009</v>
      </c>
      <c r="G9" s="96">
        <v>7790.82</v>
      </c>
      <c r="H9" s="96">
        <v>6932.19</v>
      </c>
      <c r="I9" s="96">
        <v>4965</v>
      </c>
      <c r="J9" s="96">
        <v>3639.72</v>
      </c>
      <c r="K9" s="96">
        <v>1984.9299999999985</v>
      </c>
      <c r="L9" s="96">
        <v>1468.9899999999973</v>
      </c>
      <c r="M9" s="96">
        <v>244.21999999999707</v>
      </c>
      <c r="N9" s="96">
        <v>-151</v>
      </c>
    </row>
    <row r="10" spans="1:15" s="86" customFormat="1" ht="30" customHeight="1" x14ac:dyDescent="0.2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</row>
    <row r="11" spans="1:15" s="78" customFormat="1" ht="30" customHeight="1" x14ac:dyDescent="0.2">
      <c r="A11" s="93" t="s">
        <v>92</v>
      </c>
      <c r="B11" s="88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</row>
    <row r="12" spans="1:15" s="78" customFormat="1" ht="20.100000000000001" customHeight="1" x14ac:dyDescent="0.2">
      <c r="A12" s="91"/>
      <c r="B12" s="88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15" s="78" customFormat="1" ht="30" customHeight="1" x14ac:dyDescent="0.2">
      <c r="A13" s="89" t="s">
        <v>91</v>
      </c>
      <c r="B13" s="88"/>
      <c r="C13" s="87">
        <v>215</v>
      </c>
      <c r="D13" s="87">
        <v>456</v>
      </c>
      <c r="E13" s="87">
        <v>721.81</v>
      </c>
      <c r="F13" s="87">
        <v>998</v>
      </c>
      <c r="G13" s="87">
        <v>1291</v>
      </c>
      <c r="H13" s="87">
        <f>1631-0.4</f>
        <v>1630.6</v>
      </c>
      <c r="I13" s="87">
        <f>1940-0.4</f>
        <v>1939.6</v>
      </c>
      <c r="J13" s="87">
        <v>2242</v>
      </c>
      <c r="K13" s="87">
        <v>2548</v>
      </c>
      <c r="L13" s="87">
        <v>2853</v>
      </c>
      <c r="M13" s="87">
        <v>1747</v>
      </c>
      <c r="N13" s="87">
        <v>0</v>
      </c>
    </row>
    <row r="14" spans="1:15" s="78" customFormat="1" ht="45.75" customHeight="1" x14ac:dyDescent="0.2">
      <c r="A14" s="89" t="s">
        <v>90</v>
      </c>
      <c r="B14" s="88"/>
      <c r="C14" s="87">
        <v>-70</v>
      </c>
      <c r="D14" s="87">
        <v>-70</v>
      </c>
      <c r="E14" s="87">
        <v>0</v>
      </c>
      <c r="F14" s="87">
        <v>0</v>
      </c>
      <c r="G14" s="87">
        <v>0</v>
      </c>
      <c r="H14" s="87">
        <v>0</v>
      </c>
      <c r="I14" s="87">
        <f>17-0.4</f>
        <v>16.600000000000001</v>
      </c>
      <c r="J14" s="87">
        <v>0</v>
      </c>
      <c r="K14" s="87">
        <v>-80</v>
      </c>
      <c r="L14" s="87">
        <v>-57</v>
      </c>
      <c r="M14" s="87">
        <v>-62</v>
      </c>
      <c r="N14" s="87">
        <v>-138</v>
      </c>
    </row>
    <row r="15" spans="1:15" s="78" customFormat="1" ht="30" customHeight="1" x14ac:dyDescent="0.2">
      <c r="A15" s="89" t="s">
        <v>89</v>
      </c>
      <c r="B15" s="88"/>
      <c r="C15" s="87">
        <v>0</v>
      </c>
      <c r="D15" s="87">
        <v>1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296</v>
      </c>
    </row>
    <row r="16" spans="1:15" s="86" customFormat="1" ht="30" customHeight="1" x14ac:dyDescent="0.2">
      <c r="A16" s="89" t="s">
        <v>88</v>
      </c>
      <c r="B16" s="88"/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</row>
    <row r="17" spans="1:14" s="82" customFormat="1" ht="20.100000000000001" customHeight="1" x14ac:dyDescent="0.2">
      <c r="A17" s="85"/>
      <c r="B17" s="84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pans="1:14" s="78" customFormat="1" ht="30" customHeight="1" thickBot="1" x14ac:dyDescent="0.25">
      <c r="A18" s="81" t="s">
        <v>87</v>
      </c>
      <c r="B18" s="80"/>
      <c r="C18" s="79">
        <f>SUM(C9:C16)</f>
        <v>9298.6700000000019</v>
      </c>
      <c r="D18" s="79">
        <f>SUM(D9:D16)</f>
        <v>9669.1900000000023</v>
      </c>
      <c r="E18" s="79">
        <f>SUM(E9:E16)</f>
        <v>9805.86</v>
      </c>
      <c r="F18" s="79">
        <f>SUM(F9:F16)</f>
        <v>9811.9600000000009</v>
      </c>
      <c r="G18" s="79">
        <f>SUM(G9:G16)</f>
        <v>9081.82</v>
      </c>
      <c r="H18" s="79">
        <f>SUM(H9:H16)</f>
        <v>8562.7899999999991</v>
      </c>
      <c r="I18" s="79">
        <f>SUM(I9:I16)</f>
        <v>6921.2000000000007</v>
      </c>
      <c r="J18" s="79">
        <f>SUM(J9:J16)</f>
        <v>5881.7199999999993</v>
      </c>
      <c r="K18" s="79">
        <f>SUM(K9:K16)</f>
        <v>4452.9299999999985</v>
      </c>
      <c r="L18" s="79">
        <f>SUM(L9:L16)</f>
        <v>4264.9899999999971</v>
      </c>
      <c r="M18" s="79">
        <f>SUM(M9:M16)</f>
        <v>1929.2199999999971</v>
      </c>
      <c r="N18" s="79">
        <f>SUM(N9:N16)</f>
        <v>7</v>
      </c>
    </row>
    <row r="19" spans="1:14" ht="15.95" customHeight="1" x14ac:dyDescent="0.2"/>
  </sheetData>
  <mergeCells count="4">
    <mergeCell ref="A1:B1"/>
    <mergeCell ref="A2:B2"/>
    <mergeCell ref="A3:N3"/>
    <mergeCell ref="A4:N4"/>
  </mergeCells>
  <printOptions horizontalCentered="1"/>
  <pageMargins left="0.70866141732283472" right="0.70866141732283472" top="1.1811023622047245" bottom="0.59055118110236227" header="0.59055118110236227" footer="0.31496062992125984"/>
  <pageSetup paperSize="9" scale="60" fitToHeight="0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B140DC-73F0-45E7-A99A-84DE1F2581B6}"/>
</file>

<file path=customXml/itemProps2.xml><?xml version="1.0" encoding="utf-8"?>
<ds:datastoreItem xmlns:ds="http://schemas.openxmlformats.org/officeDocument/2006/customXml" ds:itemID="{EB3D961B-89A4-4DD6-9E73-7CDAFD32B02A}"/>
</file>

<file path=customXml/itemProps3.xml><?xml version="1.0" encoding="utf-8"?>
<ds:datastoreItem xmlns:ds="http://schemas.openxmlformats.org/officeDocument/2006/customXml" ds:itemID="{8064D27C-1DB4-4D9C-B059-FA2A826196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Balanço</vt:lpstr>
      <vt:lpstr>DRE</vt:lpstr>
      <vt:lpstr>HC- PERDIZES </vt:lpstr>
      <vt:lpstr>CONCILIAÇÃO</vt:lpstr>
      <vt:lpstr>Balanço!Area_de_impressao</vt:lpstr>
      <vt:lpstr>CONCILIAÇÃO!Area_de_impressao</vt:lpstr>
      <vt:lpstr>DRE!Area_de_impressao</vt:lpstr>
      <vt:lpstr>'HC- PERDIZES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Pcruz</dc:creator>
  <dc:description>Powered by Crystal</dc:description>
  <cp:lastModifiedBy>Daniela Sousa de Brito Ignacio</cp:lastModifiedBy>
  <cp:lastPrinted>2025-01-27T10:40:01Z</cp:lastPrinted>
  <dcterms:created xsi:type="dcterms:W3CDTF">2009-05-29T19:07:05Z</dcterms:created>
  <dcterms:modified xsi:type="dcterms:W3CDTF">2025-02-03T13:09:02Z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