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E63B68ED-CA22-4F81-AD81-61C3C3F80FD3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Balanço" sheetId="299" r:id="rId1"/>
    <sheet name="DRE" sheetId="298" r:id="rId2"/>
    <sheet name="HC- PERDIZES " sheetId="300" r:id="rId3"/>
    <sheet name="CONCILIAÇÃO" sheetId="301" r:id="rId4"/>
  </sheets>
  <externalReferences>
    <externalReference r:id="rId5"/>
    <externalReference r:id="rId6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[1]Plan1!$J$5:$K$1422</definedName>
    <definedName name="tbCG">[2]Plan1!$J$5:$K$1422</definedName>
    <definedName name="tbEspTit" localSheetId="2">[1]Plan1!$A$5:$B$7</definedName>
    <definedName name="tbEspTit">[2]Plan1!$A$5:$B$7</definedName>
    <definedName name="tbTpReceita" localSheetId="2">[1]Plan1!$D$5:$E$10</definedName>
    <definedName name="tbTpReceita">[2]Plan1!$D$5:$E$10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301" l="1"/>
  <c r="L18" i="301"/>
  <c r="K18" i="301"/>
  <c r="J18" i="301"/>
  <c r="G18" i="301"/>
  <c r="F18" i="301"/>
  <c r="E18" i="301"/>
  <c r="D18" i="301"/>
  <c r="C18" i="301"/>
  <c r="I14" i="301"/>
  <c r="I13" i="301"/>
  <c r="I18" i="301" s="1"/>
  <c r="H13" i="301"/>
  <c r="H18" i="301" s="1"/>
  <c r="H39" i="300"/>
  <c r="O39" i="300" s="1"/>
  <c r="M35" i="300"/>
  <c r="L35" i="300"/>
  <c r="K35" i="300"/>
  <c r="J35" i="300"/>
  <c r="I35" i="300"/>
  <c r="H35" i="300"/>
  <c r="G35" i="300"/>
  <c r="F35" i="300"/>
  <c r="E35" i="300"/>
  <c r="D35" i="300"/>
  <c r="C35" i="300"/>
  <c r="O34" i="300"/>
  <c r="O33" i="300"/>
  <c r="O32" i="300"/>
  <c r="O35" i="300" s="1"/>
  <c r="L29" i="300"/>
  <c r="J29" i="300"/>
  <c r="J37" i="300" s="1"/>
  <c r="O27" i="300"/>
  <c r="O26" i="300"/>
  <c r="O25" i="300"/>
  <c r="M24" i="300"/>
  <c r="M29" i="300" s="1"/>
  <c r="L24" i="300"/>
  <c r="K24" i="300"/>
  <c r="K29" i="300" s="1"/>
  <c r="J24" i="300"/>
  <c r="I24" i="300"/>
  <c r="I29" i="300" s="1"/>
  <c r="I37" i="300" s="1"/>
  <c r="H24" i="300"/>
  <c r="H29" i="300" s="1"/>
  <c r="G24" i="300"/>
  <c r="G29" i="300" s="1"/>
  <c r="G37" i="300" s="1"/>
  <c r="F24" i="300"/>
  <c r="F29" i="300" s="1"/>
  <c r="E24" i="300"/>
  <c r="E29" i="300" s="1"/>
  <c r="D24" i="300"/>
  <c r="D29" i="300" s="1"/>
  <c r="C24" i="300"/>
  <c r="C29" i="300" s="1"/>
  <c r="O23" i="300"/>
  <c r="O22" i="300"/>
  <c r="O21" i="300"/>
  <c r="O24" i="300" s="1"/>
  <c r="O29" i="300" s="1"/>
  <c r="M18" i="300"/>
  <c r="L18" i="300"/>
  <c r="L37" i="300" s="1"/>
  <c r="K18" i="300"/>
  <c r="J18" i="300"/>
  <c r="I18" i="300"/>
  <c r="G18" i="300"/>
  <c r="F18" i="300"/>
  <c r="E18" i="300"/>
  <c r="E37" i="300" s="1"/>
  <c r="D18" i="300"/>
  <c r="D37" i="300" s="1"/>
  <c r="C18" i="300"/>
  <c r="C37" i="300" s="1"/>
  <c r="C41" i="300" s="1"/>
  <c r="D9" i="300" s="1"/>
  <c r="D41" i="300" s="1"/>
  <c r="E9" i="300" s="1"/>
  <c r="E41" i="300" s="1"/>
  <c r="F9" i="300" s="1"/>
  <c r="O17" i="300"/>
  <c r="O16" i="300"/>
  <c r="O15" i="300"/>
  <c r="H15" i="300"/>
  <c r="H18" i="300" s="1"/>
  <c r="H37" i="300" s="1"/>
  <c r="G15" i="300"/>
  <c r="O14" i="300"/>
  <c r="O13" i="300"/>
  <c r="O12" i="300"/>
  <c r="O18" i="300" s="1"/>
  <c r="O9" i="300"/>
  <c r="F37" i="300" l="1"/>
  <c r="F41" i="300" s="1"/>
  <c r="G9" i="300" s="1"/>
  <c r="G41" i="300" s="1"/>
  <c r="H9" i="300" s="1"/>
  <c r="H41" i="300" s="1"/>
  <c r="I9" i="300" s="1"/>
  <c r="I41" i="300" s="1"/>
  <c r="J9" i="300" s="1"/>
  <c r="J41" i="300" s="1"/>
  <c r="K9" i="300" s="1"/>
  <c r="K41" i="300" s="1"/>
  <c r="L9" i="300" s="1"/>
  <c r="L41" i="300" s="1"/>
  <c r="M9" i="300" s="1"/>
  <c r="M41" i="300" s="1"/>
  <c r="O37" i="300"/>
  <c r="O41" i="300" s="1"/>
  <c r="M37" i="300"/>
  <c r="K37" i="300"/>
  <c r="M26" i="298" l="1"/>
  <c r="M25" i="298" s="1"/>
  <c r="M21" i="298"/>
  <c r="M20" i="298"/>
  <c r="M19" i="298"/>
  <c r="M18" i="298"/>
  <c r="M17" i="298"/>
  <c r="M16" i="298"/>
  <c r="M15" i="298"/>
  <c r="M14" i="298"/>
  <c r="M11" i="298"/>
  <c r="M10" i="298"/>
  <c r="M9" i="298"/>
  <c r="L25" i="298"/>
  <c r="L13" i="298"/>
  <c r="M13" i="298" s="1"/>
  <c r="M23" i="298" s="1"/>
  <c r="M28" i="298" s="1"/>
  <c r="L8" i="298"/>
  <c r="M8" i="298" s="1"/>
  <c r="L9" i="299"/>
  <c r="L25" i="299"/>
  <c r="L19" i="299"/>
  <c r="L18" i="299" s="1"/>
  <c r="L15" i="299"/>
  <c r="K25" i="298"/>
  <c r="K13" i="298"/>
  <c r="K25" i="299"/>
  <c r="K18" i="299" s="1"/>
  <c r="K19" i="299"/>
  <c r="K15" i="299"/>
  <c r="K9" i="299"/>
  <c r="K8" i="298"/>
  <c r="J21" i="298"/>
  <c r="J13" i="298" s="1"/>
  <c r="J25" i="298"/>
  <c r="J8" i="298"/>
  <c r="J9" i="299"/>
  <c r="J15" i="299"/>
  <c r="J19" i="299"/>
  <c r="J25" i="299"/>
  <c r="I13" i="298"/>
  <c r="I25" i="298"/>
  <c r="I8" i="298"/>
  <c r="I25" i="299"/>
  <c r="I19" i="299"/>
  <c r="I18" i="299" s="1"/>
  <c r="I15" i="299"/>
  <c r="I9" i="299"/>
  <c r="H25" i="298"/>
  <c r="H13" i="298"/>
  <c r="H8" i="298"/>
  <c r="H25" i="299"/>
  <c r="H19" i="299"/>
  <c r="H18" i="299"/>
  <c r="H15" i="299"/>
  <c r="H9" i="299"/>
  <c r="G25" i="298"/>
  <c r="G13" i="298"/>
  <c r="G8" i="298"/>
  <c r="G25" i="299"/>
  <c r="G19" i="299"/>
  <c r="G15" i="299"/>
  <c r="G9" i="299"/>
  <c r="F25" i="298"/>
  <c r="F13" i="298"/>
  <c r="F8" i="298"/>
  <c r="F25" i="299"/>
  <c r="F18" i="299" s="1"/>
  <c r="F19" i="299"/>
  <c r="F15" i="299"/>
  <c r="F9" i="299"/>
  <c r="E25" i="298"/>
  <c r="E13" i="298"/>
  <c r="E15" i="299"/>
  <c r="E25" i="299"/>
  <c r="E19" i="299"/>
  <c r="E9" i="299"/>
  <c r="E8" i="298"/>
  <c r="D25" i="298"/>
  <c r="D13" i="298"/>
  <c r="D8" i="298"/>
  <c r="D25" i="299"/>
  <c r="D19" i="299"/>
  <c r="D18" i="299" s="1"/>
  <c r="D15" i="299"/>
  <c r="D9" i="299"/>
  <c r="D8" i="299" s="1"/>
  <c r="C9" i="299"/>
  <c r="C15" i="299"/>
  <c r="C19" i="299"/>
  <c r="C18" i="299" s="1"/>
  <c r="C25" i="299"/>
  <c r="B25" i="298"/>
  <c r="B13" i="298"/>
  <c r="B8" i="298"/>
  <c r="L23" i="298" l="1"/>
  <c r="L28" i="298" s="1"/>
  <c r="L8" i="299"/>
  <c r="K23" i="298"/>
  <c r="K28" i="298" s="1"/>
  <c r="K8" i="299"/>
  <c r="J23" i="298"/>
  <c r="J28" i="298" s="1"/>
  <c r="J18" i="299"/>
  <c r="J8" i="299"/>
  <c r="I23" i="298"/>
  <c r="I28" i="298" s="1"/>
  <c r="I8" i="299"/>
  <c r="H23" i="298"/>
  <c r="H28" i="298" s="1"/>
  <c r="H8" i="299"/>
  <c r="G23" i="298"/>
  <c r="G28" i="298" s="1"/>
  <c r="G18" i="299"/>
  <c r="G8" i="299"/>
  <c r="F23" i="298"/>
  <c r="F28" i="298" s="1"/>
  <c r="D23" i="298"/>
  <c r="D28" i="298" s="1"/>
  <c r="F8" i="299"/>
  <c r="E23" i="298"/>
  <c r="E28" i="298" s="1"/>
  <c r="E18" i="299"/>
  <c r="E8" i="299"/>
  <c r="C8" i="299"/>
  <c r="B23" i="298"/>
  <c r="B28" i="298" s="1"/>
  <c r="B25" i="299" l="1"/>
  <c r="B19" i="299"/>
  <c r="B18" i="299" s="1"/>
  <c r="B15" i="299"/>
  <c r="B9" i="299"/>
  <c r="C25" i="298"/>
  <c r="C13" i="298"/>
  <c r="C8" i="298"/>
  <c r="B8" i="299" l="1"/>
  <c r="C23" i="298"/>
  <c r="C28" i="298" l="1"/>
</calcChain>
</file>

<file path=xl/sharedStrings.xml><?xml version="1.0" encoding="utf-8"?>
<sst xmlns="http://schemas.openxmlformats.org/spreadsheetml/2006/main" count="124" uniqueCount="93">
  <si>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</si>
  <si>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</si>
  <si>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</si>
  <si>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</si>
  <si>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</si>
  <si>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</si>
  <si>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</si>
  <si>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</si>
  <si>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</si>
  <si>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</si>
  <si>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</si>
  <si>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</si>
  <si>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</si>
  <si>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</si>
  <si>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</si>
  <si>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</si>
  <si>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</si>
  <si>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</si>
  <si>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</si>
  <si>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</si>
  <si>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</si>
  <si>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</si>
  <si>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</si>
  <si>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</si>
  <si>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</si>
  <si>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</si>
  <si>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</si>
  <si>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</si>
  <si>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</si>
  <si>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</si>
  <si>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</si>
  <si>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</si>
  <si>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</si>
  <si>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</si>
  <si>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</si>
  <si>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>JANEIRO</t>
  </si>
  <si>
    <t>FEVEREIRO</t>
  </si>
  <si>
    <t>TOTAL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</si>
  <si>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</si>
  <si>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</si>
  <si>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</si>
  <si>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</si>
  <si>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</si>
  <si>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</si>
  <si>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</si>
  <si>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</si>
  <si>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BALANÇOS PATRIMONIAIS DE JANEIRO A NOVEMBRO/2024 (EM R$)</t>
  </si>
  <si>
    <t>NOVEMBRO</t>
  </si>
  <si>
    <t>DEMONSTRAÇÃO DOS RESULTADOS DE JANEIRO A NOVEMBRO/2024 (R$)</t>
  </si>
  <si>
    <t>INSTITUTO PERDIZES - CONTRATO DE GESTÃO Nº 02/2022 (CG 75.000)</t>
  </si>
  <si>
    <t>FLUXOS DE CAIXA DE JANEIRO A NOVEMBRO/2024 (R$ MIL)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</si>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</sst>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5">
    <xf numFmtId="0" fontId="0" fillId="0" borderId="0">
      <alignment vertical="top"/>
    </xf>
    <xf numFmtId="0" fontId="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1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2" fillId="0" borderId="0"/>
    <xf numFmtId="0" fontId="23" fillId="0" borderId="0">
      <alignment vertical="top"/>
    </xf>
    <xf numFmtId="0" fontId="22" fillId="0" borderId="0"/>
    <xf numFmtId="0" fontId="23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43" fillId="0" borderId="0"/>
    <xf numFmtId="0" fontId="23" fillId="0" borderId="0">
      <alignment vertical="top"/>
    </xf>
    <xf numFmtId="0" fontId="40" fillId="0" borderId="0"/>
    <xf numFmtId="0" fontId="23" fillId="0" borderId="0">
      <alignment vertical="top"/>
    </xf>
    <xf numFmtId="0" fontId="22" fillId="0" borderId="0"/>
    <xf numFmtId="0" fontId="9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1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8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19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39" fillId="0" borderId="0" applyFont="0" applyFill="0" applyBorder="0" applyAlignment="0" applyProtection="0">
      <alignment vertical="top"/>
    </xf>
    <xf numFmtId="0" fontId="44" fillId="0" borderId="0">
      <alignment vertical="top"/>
    </xf>
    <xf numFmtId="43" fontId="4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3" fillId="0" borderId="0">
      <alignment vertical="top"/>
    </xf>
    <xf numFmtId="0" fontId="46" fillId="0" borderId="0"/>
    <xf numFmtId="0" fontId="1" fillId="0" borderId="0"/>
  </cellStyleXfs>
  <cellXfs count="103">
    <xf numFmtId="0" fontId="0" fillId="0" borderId="0" xfId="0">
      <alignment vertical="top"/>
    </xf>
    <xf numFmtId="0" fontId="45" fillId="0" borderId="0" xfId="204" applyFont="1" applyAlignment="1">
      <alignment vertical="center"/>
    </xf>
    <xf numFmtId="0" fontId="47" fillId="0" borderId="0" xfId="204" applyFont="1" applyAlignment="1">
      <alignment vertical="center"/>
    </xf>
    <xf numFmtId="0" fontId="49" fillId="0" borderId="0" xfId="204" applyFont="1" applyAlignment="1">
      <alignment vertical="center"/>
    </xf>
    <xf numFmtId="4" fontId="47" fillId="0" borderId="0" xfId="204" applyNumberFormat="1" applyFont="1" applyAlignment="1">
      <alignment vertical="center"/>
    </xf>
    <xf numFmtId="0" fontId="50" fillId="0" borderId="0" xfId="204" applyFont="1" applyAlignment="1">
      <alignment vertical="center"/>
    </xf>
    <xf numFmtId="0" fontId="50" fillId="0" borderId="0" xfId="204" applyFont="1" applyAlignment="1">
      <alignment horizontal="left" vertical="center" indent="1"/>
    </xf>
    <xf numFmtId="43" fontId="50" fillId="0" borderId="0" xfId="204" applyNumberFormat="1" applyFont="1" applyAlignment="1">
      <alignment vertical="center"/>
    </xf>
    <xf numFmtId="4" fontId="50" fillId="0" borderId="0" xfId="204" applyNumberFormat="1" applyFont="1" applyAlignment="1">
      <alignment vertical="center"/>
    </xf>
    <xf numFmtId="164" fontId="50" fillId="0" borderId="0" xfId="203" applyFont="1" applyFill="1" applyAlignment="1">
      <alignment vertical="center"/>
    </xf>
    <xf numFmtId="0" fontId="52" fillId="26" borderId="0" xfId="204" applyFont="1" applyFill="1" applyAlignment="1">
      <alignment vertical="center"/>
    </xf>
    <xf numFmtId="3" fontId="52" fillId="26" borderId="0" xfId="202" applyNumberFormat="1" applyFont="1" applyFill="1" applyAlignment="1">
      <alignment horizontal="right" vertical="center"/>
    </xf>
    <xf numFmtId="0" fontId="52" fillId="25" borderId="0" xfId="204" applyFont="1" applyFill="1" applyAlignment="1">
      <alignment vertical="center"/>
    </xf>
    <xf numFmtId="3" fontId="52" fillId="25" borderId="0" xfId="202" applyNumberFormat="1" applyFont="1" applyFill="1" applyAlignment="1">
      <alignment horizontal="right" vertical="center"/>
    </xf>
    <xf numFmtId="3" fontId="50" fillId="0" borderId="0" xfId="202" applyNumberFormat="1" applyFont="1" applyFill="1" applyAlignment="1">
      <alignment horizontal="right" vertical="center"/>
    </xf>
    <xf numFmtId="164" fontId="50" fillId="0" borderId="0" xfId="203" applyFont="1" applyAlignment="1">
      <alignment vertical="center"/>
    </xf>
    <xf numFmtId="0" fontId="50" fillId="0" borderId="0" xfId="204" applyFont="1" applyAlignment="1">
      <alignment horizontal="left" vertical="center" indent="2"/>
    </xf>
    <xf numFmtId="0" fontId="52" fillId="0" borderId="0" xfId="204" applyFont="1" applyAlignment="1">
      <alignment vertical="center"/>
    </xf>
    <xf numFmtId="0" fontId="52" fillId="24" borderId="0" xfId="204" applyFont="1" applyFill="1" applyAlignment="1">
      <alignment vertical="center"/>
    </xf>
    <xf numFmtId="0" fontId="53" fillId="28" borderId="0" xfId="204" applyFont="1" applyFill="1" applyAlignment="1">
      <alignment vertical="center"/>
    </xf>
    <xf numFmtId="3" fontId="50" fillId="0" borderId="0" xfId="202" applyNumberFormat="1" applyFont="1" applyAlignment="1">
      <alignment horizontal="right" vertical="center"/>
    </xf>
    <xf numFmtId="3" fontId="52" fillId="0" borderId="0" xfId="202" applyNumberFormat="1" applyFont="1" applyFill="1" applyAlignment="1">
      <alignment horizontal="right" vertical="center"/>
    </xf>
    <xf numFmtId="3" fontId="50" fillId="0" borderId="0" xfId="200" applyNumberFormat="1" applyFont="1" applyAlignment="1">
      <alignment horizontal="right" vertical="center"/>
    </xf>
    <xf numFmtId="3" fontId="52" fillId="24" borderId="0" xfId="202" applyNumberFormat="1" applyFont="1" applyFill="1" applyAlignment="1">
      <alignment horizontal="right" vertical="center"/>
    </xf>
    <xf numFmtId="3" fontId="53" fillId="28" borderId="0" xfId="202" applyNumberFormat="1" applyFont="1" applyFill="1" applyAlignment="1">
      <alignment horizontal="right" vertical="center"/>
    </xf>
    <xf numFmtId="0" fontId="51" fillId="0" borderId="0" xfId="204" applyFont="1" applyAlignment="1">
      <alignment vertical="center" wrapText="1"/>
    </xf>
    <xf numFmtId="0" fontId="48" fillId="0" borderId="0" xfId="204" applyFont="1" applyAlignment="1">
      <alignment vertical="center" wrapText="1"/>
    </xf>
    <xf numFmtId="0" fontId="48" fillId="0" borderId="0" xfId="204" applyFont="1" applyAlignment="1">
      <alignment horizontal="center" vertical="center" wrapText="1"/>
    </xf>
    <xf numFmtId="0" fontId="54" fillId="29" borderId="0" xfId="0" applyFont="1" applyFill="1" applyAlignment="1">
      <alignment horizontal="center" vertical="center"/>
    </xf>
    <xf numFmtId="0" fontId="50" fillId="27" borderId="0" xfId="204" applyFont="1" applyFill="1" applyAlignment="1">
      <alignment horizontal="left" vertical="center" indent="2"/>
    </xf>
    <xf numFmtId="0" fontId="1" fillId="0" borderId="0" xfId="214" applyAlignment="1">
      <alignment vertical="center"/>
    </xf>
    <xf numFmtId="0" fontId="58" fillId="0" borderId="0" xfId="214" applyFont="1" applyAlignment="1">
      <alignment horizontal="left"/>
    </xf>
    <xf numFmtId="0" fontId="58" fillId="0" borderId="0" xfId="214" applyFont="1"/>
    <xf numFmtId="0" fontId="59" fillId="0" borderId="0" xfId="214" applyFont="1"/>
    <xf numFmtId="0" fontId="60" fillId="0" borderId="0" xfId="214" applyFont="1" applyAlignment="1">
      <alignment horizontal="right" vertical="center"/>
    </xf>
    <xf numFmtId="0" fontId="60" fillId="0" borderId="10" xfId="214" applyFont="1" applyBorder="1" applyAlignment="1">
      <alignment horizontal="right" vertical="center"/>
    </xf>
    <xf numFmtId="0" fontId="61" fillId="0" borderId="0" xfId="214" applyFont="1" applyAlignment="1">
      <alignment vertical="center"/>
    </xf>
    <xf numFmtId="0" fontId="61" fillId="0" borderId="11" xfId="214" applyFont="1" applyBorder="1" applyAlignment="1">
      <alignment horizontal="right" vertical="center"/>
    </xf>
    <xf numFmtId="0" fontId="62" fillId="0" borderId="0" xfId="214" applyFont="1" applyAlignment="1">
      <alignment vertical="center"/>
    </xf>
    <xf numFmtId="0" fontId="63" fillId="0" borderId="12" xfId="214" applyFont="1" applyBorder="1" applyAlignment="1">
      <alignment vertical="center"/>
    </xf>
    <xf numFmtId="0" fontId="63" fillId="0" borderId="0" xfId="214" applyFont="1" applyAlignment="1">
      <alignment vertical="center"/>
    </xf>
    <xf numFmtId="38" fontId="63" fillId="0" borderId="11" xfId="214" applyNumberFormat="1" applyFont="1" applyBorder="1" applyAlignment="1">
      <alignment vertical="center"/>
    </xf>
    <xf numFmtId="0" fontId="60" fillId="0" borderId="0" xfId="214" applyFont="1" applyAlignment="1">
      <alignment vertical="center"/>
    </xf>
    <xf numFmtId="0" fontId="64" fillId="0" borderId="13" xfId="214" applyFont="1" applyBorder="1" applyAlignment="1">
      <alignment horizontal="left" vertical="center" indent="2"/>
    </xf>
    <xf numFmtId="0" fontId="64" fillId="0" borderId="0" xfId="214" applyFont="1" applyAlignment="1">
      <alignment vertical="center"/>
    </xf>
    <xf numFmtId="167" fontId="64" fillId="0" borderId="14" xfId="214" applyNumberFormat="1" applyFont="1" applyBorder="1" applyAlignment="1">
      <alignment vertical="center"/>
    </xf>
    <xf numFmtId="0" fontId="63" fillId="30" borderId="13" xfId="214" applyFont="1" applyFill="1" applyBorder="1" applyAlignment="1">
      <alignment horizontal="left" vertical="center" indent="2"/>
    </xf>
    <xf numFmtId="167" fontId="63" fillId="30" borderId="14" xfId="214" applyNumberFormat="1" applyFont="1" applyFill="1" applyBorder="1" applyAlignment="1">
      <alignment vertical="center"/>
    </xf>
    <xf numFmtId="0" fontId="65" fillId="0" borderId="0" xfId="214" applyFont="1" applyAlignment="1">
      <alignment vertical="center"/>
    </xf>
    <xf numFmtId="167" fontId="62" fillId="0" borderId="0" xfId="214" applyNumberFormat="1" applyFont="1" applyAlignment="1">
      <alignment vertical="center"/>
    </xf>
    <xf numFmtId="167" fontId="60" fillId="0" borderId="0" xfId="214" applyNumberFormat="1" applyFont="1" applyAlignment="1">
      <alignment vertical="center"/>
    </xf>
    <xf numFmtId="168" fontId="64" fillId="0" borderId="14" xfId="214" applyNumberFormat="1" applyFont="1" applyBorder="1" applyAlignment="1">
      <alignment vertical="center"/>
    </xf>
    <xf numFmtId="0" fontId="66" fillId="31" borderId="13" xfId="214" applyFont="1" applyFill="1" applyBorder="1" applyAlignment="1">
      <alignment horizontal="left" vertical="center" indent="3"/>
    </xf>
    <xf numFmtId="0" fontId="66" fillId="31" borderId="0" xfId="214" applyFont="1" applyFill="1" applyAlignment="1">
      <alignment vertical="center"/>
    </xf>
    <xf numFmtId="168" fontId="66" fillId="31" borderId="14" xfId="214" applyNumberFormat="1" applyFont="1" applyFill="1" applyBorder="1" applyAlignment="1">
      <alignment vertical="center"/>
    </xf>
    <xf numFmtId="0" fontId="67" fillId="0" borderId="0" xfId="214" applyFont="1" applyAlignment="1">
      <alignment vertical="center"/>
    </xf>
    <xf numFmtId="0" fontId="68" fillId="0" borderId="0" xfId="214" applyFont="1" applyAlignment="1">
      <alignment vertical="center"/>
    </xf>
    <xf numFmtId="167" fontId="63" fillId="31" borderId="13" xfId="214" applyNumberFormat="1" applyFont="1" applyFill="1" applyBorder="1" applyAlignment="1">
      <alignment horizontal="left" vertical="center" indent="2"/>
    </xf>
    <xf numFmtId="167" fontId="63" fillId="31" borderId="0" xfId="214" applyNumberFormat="1" applyFont="1" applyFill="1" applyAlignment="1">
      <alignment vertical="center"/>
    </xf>
    <xf numFmtId="167" fontId="63" fillId="31" borderId="14" xfId="214" applyNumberFormat="1" applyFont="1" applyFill="1" applyBorder="1" applyAlignment="1">
      <alignment vertical="center"/>
    </xf>
    <xf numFmtId="167" fontId="60" fillId="31" borderId="14" xfId="214" applyNumberFormat="1" applyFont="1" applyFill="1" applyBorder="1" applyAlignment="1">
      <alignment vertical="center"/>
    </xf>
    <xf numFmtId="0" fontId="69" fillId="0" borderId="0" xfId="214" applyFont="1" applyAlignment="1">
      <alignment vertical="center"/>
    </xf>
    <xf numFmtId="167" fontId="69" fillId="0" borderId="0" xfId="214" applyNumberFormat="1" applyFont="1" applyAlignment="1">
      <alignment vertical="center"/>
    </xf>
    <xf numFmtId="0" fontId="70" fillId="0" borderId="0" xfId="214" applyFont="1" applyAlignment="1">
      <alignment vertical="center"/>
    </xf>
    <xf numFmtId="0" fontId="69" fillId="0" borderId="13" xfId="214" applyFont="1" applyBorder="1" applyAlignment="1">
      <alignment horizontal="left" vertical="center"/>
    </xf>
    <xf numFmtId="168" fontId="69" fillId="0" borderId="14" xfId="214" applyNumberFormat="1" applyFont="1" applyBorder="1" applyAlignment="1">
      <alignment vertical="center"/>
    </xf>
    <xf numFmtId="0" fontId="71" fillId="0" borderId="0" xfId="214" applyFont="1" applyAlignment="1">
      <alignment vertical="center"/>
    </xf>
    <xf numFmtId="0" fontId="72" fillId="0" borderId="0" xfId="214" applyFont="1" applyAlignment="1">
      <alignment vertical="center"/>
    </xf>
    <xf numFmtId="0" fontId="73" fillId="0" borderId="0" xfId="214" applyFont="1" applyAlignment="1">
      <alignment vertical="center"/>
    </xf>
    <xf numFmtId="0" fontId="74" fillId="0" borderId="0" xfId="214" applyFont="1" applyAlignment="1">
      <alignment vertical="center"/>
    </xf>
    <xf numFmtId="0" fontId="75" fillId="0" borderId="0" xfId="214" applyFont="1" applyAlignment="1">
      <alignment vertical="center"/>
    </xf>
    <xf numFmtId="0" fontId="48" fillId="0" borderId="0" xfId="204" applyFont="1" applyAlignment="1">
      <alignment vertical="center"/>
    </xf>
    <xf numFmtId="0" fontId="76" fillId="0" borderId="0" xfId="214" applyFont="1" applyAlignment="1">
      <alignment horizontal="right" vertical="center"/>
    </xf>
    <xf numFmtId="0" fontId="77" fillId="0" borderId="0" xfId="214" applyFont="1" applyAlignment="1">
      <alignment vertical="center"/>
    </xf>
    <xf numFmtId="0" fontId="78" fillId="0" borderId="12" xfId="214" applyFont="1" applyBorder="1" applyAlignment="1">
      <alignment vertical="center"/>
    </xf>
    <xf numFmtId="0" fontId="78" fillId="0" borderId="0" xfId="214" applyFont="1" applyAlignment="1">
      <alignment vertical="center"/>
    </xf>
    <xf numFmtId="38" fontId="78" fillId="0" borderId="11" xfId="214" applyNumberFormat="1" applyFont="1" applyBorder="1" applyAlignment="1">
      <alignment vertical="center"/>
    </xf>
    <xf numFmtId="0" fontId="79" fillId="0" borderId="0" xfId="214" applyFont="1" applyAlignment="1">
      <alignment vertical="center"/>
    </xf>
    <xf numFmtId="0" fontId="80" fillId="0" borderId="0" xfId="214" applyFont="1" applyAlignment="1">
      <alignment vertical="center"/>
    </xf>
    <xf numFmtId="0" fontId="59" fillId="0" borderId="0" xfId="214" applyFont="1" applyAlignment="1">
      <alignment vertical="center"/>
    </xf>
    <xf numFmtId="0" fontId="81" fillId="0" borderId="0" xfId="214" applyFont="1" applyAlignment="1">
      <alignment horizontal="left" vertical="center" indent="1"/>
    </xf>
    <xf numFmtId="0" fontId="82" fillId="0" borderId="0" xfId="214" applyFont="1" applyAlignment="1">
      <alignment vertical="center"/>
    </xf>
    <xf numFmtId="3" fontId="82" fillId="0" borderId="0" xfId="214" applyNumberFormat="1" applyFont="1" applyAlignment="1">
      <alignment vertical="center"/>
    </xf>
    <xf numFmtId="0" fontId="83" fillId="0" borderId="0" xfId="214" applyFont="1" applyAlignment="1">
      <alignment vertical="center"/>
    </xf>
    <xf numFmtId="0" fontId="82" fillId="0" borderId="15" xfId="214" applyFont="1" applyBorder="1" applyAlignment="1">
      <alignment horizontal="left" vertical="center" indent="2"/>
    </xf>
    <xf numFmtId="3" fontId="82" fillId="0" borderId="15" xfId="214" applyNumberFormat="1" applyFont="1" applyBorder="1" applyAlignment="1">
      <alignment vertical="center"/>
    </xf>
    <xf numFmtId="0" fontId="82" fillId="0" borderId="13" xfId="214" applyFont="1" applyBorder="1" applyAlignment="1">
      <alignment horizontal="left" vertical="center" wrapText="1" indent="3"/>
    </xf>
    <xf numFmtId="3" fontId="82" fillId="0" borderId="14" xfId="214" applyNumberFormat="1" applyFont="1" applyBorder="1" applyAlignment="1">
      <alignment vertical="center"/>
    </xf>
    <xf numFmtId="0" fontId="84" fillId="0" borderId="0" xfId="214" applyFont="1" applyAlignment="1">
      <alignment horizontal="left" vertical="center" indent="2"/>
    </xf>
    <xf numFmtId="0" fontId="84" fillId="0" borderId="0" xfId="214" applyFont="1" applyAlignment="1">
      <alignment vertical="center"/>
    </xf>
    <xf numFmtId="3" fontId="84" fillId="0" borderId="0" xfId="214" applyNumberFormat="1" applyFont="1" applyAlignment="1">
      <alignment vertical="center"/>
    </xf>
    <xf numFmtId="0" fontId="85" fillId="0" borderId="0" xfId="214" applyFont="1" applyAlignment="1">
      <alignment vertical="center"/>
    </xf>
    <xf numFmtId="0" fontId="78" fillId="32" borderId="16" xfId="214" applyFont="1" applyFill="1" applyBorder="1" applyAlignment="1">
      <alignment vertical="center"/>
    </xf>
    <xf numFmtId="0" fontId="78" fillId="32" borderId="0" xfId="214" applyFont="1" applyFill="1" applyAlignment="1">
      <alignment vertical="center"/>
    </xf>
    <xf numFmtId="167" fontId="78" fillId="32" borderId="17" xfId="214" applyNumberFormat="1" applyFont="1" applyFill="1" applyBorder="1" applyAlignment="1">
      <alignment vertical="center"/>
    </xf>
    <xf numFmtId="0" fontId="48" fillId="0" borderId="0" xfId="204" applyFont="1" applyAlignment="1">
      <alignment horizontal="center" vertical="center" wrapText="1"/>
    </xf>
    <xf numFmtId="0" fontId="51" fillId="0" borderId="0" xfId="204" applyFont="1" applyAlignment="1">
      <alignment horizontal="center" vertical="center" wrapText="1"/>
    </xf>
    <xf numFmtId="0" fontId="55" fillId="0" borderId="0" xfId="214" applyFont="1" applyAlignment="1">
      <alignment horizontal="center" vertical="center"/>
    </xf>
    <xf numFmtId="0" fontId="56" fillId="0" borderId="0" xfId="214" applyFont="1" applyAlignment="1">
      <alignment horizontal="center" vertical="center" wrapText="1"/>
    </xf>
    <xf numFmtId="0" fontId="57" fillId="0" borderId="0" xfId="214" applyFont="1" applyAlignment="1">
      <alignment horizontal="center" vertical="center"/>
    </xf>
    <xf numFmtId="0" fontId="60" fillId="0" borderId="10" xfId="214" applyFont="1" applyBorder="1" applyAlignment="1">
      <alignment horizontal="right" vertical="center"/>
    </xf>
    <xf numFmtId="0" fontId="60" fillId="0" borderId="11" xfId="214" applyFont="1" applyBorder="1" applyAlignment="1">
      <alignment horizontal="right" vertical="center"/>
    </xf>
    <xf numFmtId="0" fontId="48" fillId="0" borderId="0" xfId="204" applyFont="1" applyAlignment="1">
      <alignment horizontal="center"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7" xr:uid="{00000000-0005-0000-0000-000083000000}"/>
    <cellStyle name="Normal 11" xfId="131" xr:uid="{00000000-0005-0000-0000-000084000000}"/>
    <cellStyle name="Normal 12" xfId="132" xr:uid="{00000000-0005-0000-0000-000085000000}"/>
    <cellStyle name="Normal 13" xfId="205" xr:uid="{00000000-0005-0000-0000-000086000000}"/>
    <cellStyle name="Normal 13 2" xfId="210" xr:uid="{00000000-0005-0000-0000-000087000000}"/>
    <cellStyle name="Normal 13 3" xfId="211" xr:uid="{00000000-0005-0000-0000-000088000000}"/>
    <cellStyle name="Normal 14" xfId="213" xr:uid="{00000000-0005-0000-0000-000089000000}"/>
    <cellStyle name="Normal 15" xfId="214" xr:uid="{0D9910A7-BACB-4F2E-899A-7B59BD3436E6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1" xr:uid="{00000000-0005-0000-0000-00008D000000}"/>
    <cellStyle name="Normal 2 4 2" xfId="204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2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" xfId="200" builtinId="3"/>
    <cellStyle name="Vírgula 2" xfId="202" xr:uid="{00000000-0005-0000-0000-0000D3000000}"/>
    <cellStyle name="Vírgula 2 2" xfId="209" xr:uid="{00000000-0005-0000-0000-0000D4000000}"/>
    <cellStyle name="Vírgula 3" xfId="203" xr:uid="{00000000-0005-0000-0000-0000D5000000}"/>
    <cellStyle name="Vírgula 3 2" xfId="208" xr:uid="{00000000-0005-0000-0000-0000D6000000}"/>
    <cellStyle name="Vírgula 4" xfId="206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24049</xdr:colOff>
      <xdr:row>0</xdr:row>
      <xdr:rowOff>0</xdr:rowOff>
    </xdr:from>
    <xdr:to>
      <xdr:col>11</xdr:col>
      <xdr:colOff>885263</xdr:colOff>
      <xdr:row>0</xdr:row>
      <xdr:rowOff>719102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71E32E-3A0B-4983-A364-4A82703C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9" y="0"/>
          <a:ext cx="12795479" cy="71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12</xdr:col>
      <xdr:colOff>952500</xdr:colOff>
      <xdr:row>0</xdr:row>
      <xdr:rowOff>717176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7A7759-4014-468A-B559-E106A875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0"/>
          <a:ext cx="13547913" cy="717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</xdr:rowOff>
    </xdr:from>
    <xdr:to>
      <xdr:col>15</xdr:col>
      <xdr:colOff>1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DA0C37-59BB-40B3-BE64-D648EF2FB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2"/>
          <a:ext cx="16451037" cy="644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631030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774519-F0C8-4F68-8A0F-E19C3F280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527880" cy="621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87CF-3602-4648-940F-BE3D61B03EE7}">
  <dimension ref="A1:L29"/>
  <sheetViews>
    <sheetView showGridLines="0" tabSelected="1" zoomScale="85" zoomScaleNormal="85" workbookViewId="0">
      <selection activeCell="F9" sqref="F9"/>
    </sheetView>
  </sheetViews>
  <sheetFormatPr defaultColWidth="6.85546875" defaultRowHeight="15" customHeight="1" x14ac:dyDescent="0.2"/>
  <cols>
    <col min="1" max="1" width="44.5703125" style="1" customWidth="1"/>
    <col min="2" max="12" width="13.42578125" style="1" bestFit="1" customWidth="1"/>
    <col min="13" max="16384" width="6.85546875" style="1"/>
  </cols>
  <sheetData>
    <row r="1" spans="1:12" s="2" customFormat="1" ht="66" customHeight="1" x14ac:dyDescent="0.2"/>
    <row r="2" spans="1:12" s="3" customFormat="1" ht="20.100000000000001" customHeight="1" x14ac:dyDescent="0.2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3" customFormat="1" ht="20.100000000000001" customHeight="1" x14ac:dyDescent="0.2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s="3" customFormat="1" ht="20.100000000000001" customHeight="1" x14ac:dyDescent="0.2">
      <c r="A4" s="95" t="s">
        <v>46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2" s="3" customFormat="1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s="3" customFormat="1" ht="24.9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8" t="s">
        <v>47</v>
      </c>
    </row>
    <row r="7" spans="1:12" s="2" customFormat="1" ht="15" customHeight="1" x14ac:dyDescent="0.2"/>
    <row r="8" spans="1:12" s="5" customFormat="1" ht="24.95" customHeight="1" x14ac:dyDescent="0.2">
      <c r="A8" s="10" t="s">
        <v>2</v>
      </c>
      <c r="B8" s="11">
        <f t="shared" ref="B8:G8" si="0">B9+B15</f>
        <v>13825170.420000002</v>
      </c>
      <c r="C8" s="11">
        <f t="shared" si="0"/>
        <v>15958537.159999998</v>
      </c>
      <c r="D8" s="11">
        <f t="shared" si="0"/>
        <v>17775042.779999997</v>
      </c>
      <c r="E8" s="11">
        <f t="shared" si="0"/>
        <v>19229785.48</v>
      </c>
      <c r="F8" s="11">
        <f t="shared" si="0"/>
        <v>20229182.119999997</v>
      </c>
      <c r="G8" s="11">
        <f t="shared" si="0"/>
        <v>21609671.329999998</v>
      </c>
      <c r="H8" s="11">
        <f t="shared" ref="H8:I8" si="1">H9+H15</f>
        <v>21472002.130000003</v>
      </c>
      <c r="I8" s="11">
        <f t="shared" si="1"/>
        <v>22411267.130000003</v>
      </c>
      <c r="J8" s="11">
        <f t="shared" ref="J8:K8" si="2">J9+J15</f>
        <v>22678695.859999996</v>
      </c>
      <c r="K8" s="11">
        <f t="shared" si="2"/>
        <v>23368930.810000002</v>
      </c>
      <c r="L8" s="11">
        <f>L9+L15</f>
        <v>21940288.479999997</v>
      </c>
    </row>
    <row r="9" spans="1:12" s="5" customFormat="1" ht="24.95" customHeight="1" x14ac:dyDescent="0.2">
      <c r="A9" s="12" t="s">
        <v>3</v>
      </c>
      <c r="B9" s="13">
        <f t="shared" ref="B9:G9" si="3">SUM(B10:B14)</f>
        <v>13463225.500000002</v>
      </c>
      <c r="C9" s="13">
        <f t="shared" si="3"/>
        <v>15468584.129999999</v>
      </c>
      <c r="D9" s="13">
        <f t="shared" si="3"/>
        <v>17052515.449999999</v>
      </c>
      <c r="E9" s="13">
        <f t="shared" si="3"/>
        <v>18495342.289999999</v>
      </c>
      <c r="F9" s="13">
        <f t="shared" si="3"/>
        <v>19483840.299999997</v>
      </c>
      <c r="G9" s="13">
        <f t="shared" si="3"/>
        <v>20623121.009999998</v>
      </c>
      <c r="H9" s="13">
        <f t="shared" ref="H9:I9" si="4">SUM(H10:H14)</f>
        <v>20481885.210000001</v>
      </c>
      <c r="I9" s="13">
        <f t="shared" si="4"/>
        <v>21197614.140000001</v>
      </c>
      <c r="J9" s="13">
        <f t="shared" ref="J9:K9" si="5">SUM(J10:J14)</f>
        <v>21420604.069999997</v>
      </c>
      <c r="K9" s="13">
        <f t="shared" si="5"/>
        <v>21708262.020000003</v>
      </c>
      <c r="L9" s="13">
        <f>SUM(L10:L14)</f>
        <v>20065137.029999997</v>
      </c>
    </row>
    <row r="10" spans="1:12" s="5" customFormat="1" ht="24.95" customHeight="1" x14ac:dyDescent="0.2">
      <c r="A10" s="6" t="s">
        <v>25</v>
      </c>
      <c r="B10" s="14">
        <v>9306969.3200000003</v>
      </c>
      <c r="C10" s="14">
        <v>9675481.0099999998</v>
      </c>
      <c r="D10" s="14">
        <v>9813397.3399999999</v>
      </c>
      <c r="E10" s="14">
        <v>9818731.4999999981</v>
      </c>
      <c r="F10" s="14">
        <v>9088306.0000000019</v>
      </c>
      <c r="G10" s="14">
        <v>8569014.299999997</v>
      </c>
      <c r="H10" s="14">
        <v>6929437.8100000005</v>
      </c>
      <c r="I10" s="14">
        <v>5888387.25</v>
      </c>
      <c r="J10" s="14">
        <v>4460254.6899999995</v>
      </c>
      <c r="K10" s="14">
        <v>4273002.6100000013</v>
      </c>
      <c r="L10" s="14">
        <v>1937780.7400000002</v>
      </c>
    </row>
    <row r="11" spans="1:12" s="5" customFormat="1" ht="24.95" customHeight="1" x14ac:dyDescent="0.2">
      <c r="A11" s="6" t="s">
        <v>27</v>
      </c>
      <c r="B11" s="14">
        <v>1622000</v>
      </c>
      <c r="C11" s="14">
        <v>3244000</v>
      </c>
      <c r="D11" s="14">
        <v>4866000</v>
      </c>
      <c r="E11" s="14">
        <v>6488000</v>
      </c>
      <c r="F11" s="14">
        <v>8110000</v>
      </c>
      <c r="G11" s="14">
        <v>9732000</v>
      </c>
      <c r="H11" s="14">
        <v>11354000</v>
      </c>
      <c r="I11" s="14">
        <v>12976000</v>
      </c>
      <c r="J11" s="14">
        <v>14600000</v>
      </c>
      <c r="K11" s="14">
        <v>15223067.439999999</v>
      </c>
      <c r="L11" s="14">
        <v>15845067.439999999</v>
      </c>
    </row>
    <row r="12" spans="1:12" s="5" customFormat="1" ht="24.95" customHeight="1" x14ac:dyDescent="0.2">
      <c r="A12" s="6" t="s">
        <v>32</v>
      </c>
      <c r="B12" s="14">
        <v>2271581.8500000006</v>
      </c>
      <c r="C12" s="14">
        <v>2273325.6800000002</v>
      </c>
      <c r="D12" s="14">
        <v>2091819.45</v>
      </c>
      <c r="E12" s="14">
        <v>1916273.33</v>
      </c>
      <c r="F12" s="14">
        <v>1907673.4700000002</v>
      </c>
      <c r="G12" s="14">
        <v>1858374.94</v>
      </c>
      <c r="H12" s="14">
        <v>1895322.92</v>
      </c>
      <c r="I12" s="14">
        <v>1924990.17</v>
      </c>
      <c r="J12" s="14">
        <v>1969758.74</v>
      </c>
      <c r="K12" s="14">
        <v>1887176.9400000002</v>
      </c>
      <c r="L12" s="14">
        <v>1844364.1800000002</v>
      </c>
    </row>
    <row r="13" spans="1:12" s="5" customFormat="1" ht="24.95" customHeight="1" x14ac:dyDescent="0.2">
      <c r="A13" s="6" t="s">
        <v>30</v>
      </c>
      <c r="B13" s="14">
        <v>10576.920000000002</v>
      </c>
      <c r="C13" s="14">
        <v>6107.79</v>
      </c>
      <c r="D13" s="14">
        <v>1638.6599999999999</v>
      </c>
      <c r="E13" s="14">
        <v>0</v>
      </c>
      <c r="F13" s="14">
        <v>44961.11</v>
      </c>
      <c r="G13" s="14">
        <v>44178.75</v>
      </c>
      <c r="H13" s="14">
        <v>39635.99</v>
      </c>
      <c r="I13" s="14">
        <v>35093.230000000003</v>
      </c>
      <c r="J13" s="14">
        <v>30550.47</v>
      </c>
      <c r="K13" s="14">
        <v>26007</v>
      </c>
      <c r="L13" s="14">
        <v>21464.950000000004</v>
      </c>
    </row>
    <row r="14" spans="1:12" s="5" customFormat="1" ht="24.95" customHeight="1" x14ac:dyDescent="0.2">
      <c r="A14" s="6" t="s">
        <v>7</v>
      </c>
      <c r="B14" s="14">
        <v>252097.41</v>
      </c>
      <c r="C14" s="14">
        <v>269669.65000000002</v>
      </c>
      <c r="D14" s="14">
        <v>279660</v>
      </c>
      <c r="E14" s="14">
        <v>272337.45999999996</v>
      </c>
      <c r="F14" s="14">
        <v>332899.72000000003</v>
      </c>
      <c r="G14" s="14">
        <v>419553.02</v>
      </c>
      <c r="H14" s="14">
        <v>263488.49</v>
      </c>
      <c r="I14" s="14">
        <v>373143.49</v>
      </c>
      <c r="J14" s="14">
        <v>360040.17</v>
      </c>
      <c r="K14" s="14">
        <v>299008.02999999997</v>
      </c>
      <c r="L14" s="14">
        <v>416459.72</v>
      </c>
    </row>
    <row r="15" spans="1:12" s="5" customFormat="1" ht="24.95" customHeight="1" x14ac:dyDescent="0.2">
      <c r="A15" s="12" t="s">
        <v>8</v>
      </c>
      <c r="B15" s="13">
        <f t="shared" ref="B15:L15" si="6">B16</f>
        <v>361944.92</v>
      </c>
      <c r="C15" s="13">
        <f t="shared" si="6"/>
        <v>489953.02999999997</v>
      </c>
      <c r="D15" s="13">
        <f t="shared" si="6"/>
        <v>722527.33</v>
      </c>
      <c r="E15" s="13">
        <f t="shared" si="6"/>
        <v>734443.19</v>
      </c>
      <c r="F15" s="13">
        <f t="shared" si="6"/>
        <v>745341.82</v>
      </c>
      <c r="G15" s="13">
        <f t="shared" si="6"/>
        <v>986550.32</v>
      </c>
      <c r="H15" s="13">
        <f t="shared" si="6"/>
        <v>990116.92000000016</v>
      </c>
      <c r="I15" s="13">
        <f t="shared" si="6"/>
        <v>1213652.9900000002</v>
      </c>
      <c r="J15" s="13">
        <f t="shared" si="6"/>
        <v>1258091.7900000003</v>
      </c>
      <c r="K15" s="13">
        <f t="shared" si="6"/>
        <v>1660668.7899999998</v>
      </c>
      <c r="L15" s="13">
        <f t="shared" si="6"/>
        <v>1875151.4499999997</v>
      </c>
    </row>
    <row r="16" spans="1:12" s="5" customFormat="1" ht="24.95" customHeight="1" x14ac:dyDescent="0.2">
      <c r="A16" s="6" t="s">
        <v>21</v>
      </c>
      <c r="B16" s="14">
        <v>361944.92</v>
      </c>
      <c r="C16" s="14">
        <v>489953.02999999997</v>
      </c>
      <c r="D16" s="14">
        <v>722527.33</v>
      </c>
      <c r="E16" s="14">
        <v>734443.19</v>
      </c>
      <c r="F16" s="14">
        <v>745341.82</v>
      </c>
      <c r="G16" s="14">
        <v>986550.32</v>
      </c>
      <c r="H16" s="14">
        <v>990116.92000000016</v>
      </c>
      <c r="I16" s="14">
        <v>1213652.9900000002</v>
      </c>
      <c r="J16" s="14">
        <v>1258091.7900000003</v>
      </c>
      <c r="K16" s="14">
        <v>1660668.7899999998</v>
      </c>
      <c r="L16" s="14">
        <v>1875151.4499999997</v>
      </c>
    </row>
    <row r="17" spans="1:12" s="5" customFormat="1" ht="15" customHeight="1" x14ac:dyDescent="0.2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5" customFormat="1" ht="24.95" customHeight="1" x14ac:dyDescent="0.2">
      <c r="A18" s="10" t="s">
        <v>4</v>
      </c>
      <c r="B18" s="11">
        <f t="shared" ref="B18:G18" si="7">B19+B25</f>
        <v>13825170.389999997</v>
      </c>
      <c r="C18" s="11">
        <f t="shared" si="7"/>
        <v>15958536.989999995</v>
      </c>
      <c r="D18" s="11">
        <f t="shared" si="7"/>
        <v>17775043.100000001</v>
      </c>
      <c r="E18" s="11">
        <f t="shared" si="7"/>
        <v>19229785.169999998</v>
      </c>
      <c r="F18" s="11">
        <f t="shared" si="7"/>
        <v>20229182.109999999</v>
      </c>
      <c r="G18" s="11">
        <f t="shared" si="7"/>
        <v>21609670.999999996</v>
      </c>
      <c r="H18" s="11">
        <f t="shared" ref="H18:I18" si="8">H19+H25</f>
        <v>21472001.829999994</v>
      </c>
      <c r="I18" s="11">
        <f t="shared" si="8"/>
        <v>22411266.879999995</v>
      </c>
      <c r="J18" s="11">
        <f t="shared" ref="J18:K18" si="9">J19+J25</f>
        <v>22678695.859999992</v>
      </c>
      <c r="K18" s="11">
        <f t="shared" si="9"/>
        <v>23368931.079999991</v>
      </c>
      <c r="L18" s="11">
        <f t="shared" ref="L18" si="10">L19+L25</f>
        <v>21940288.479999993</v>
      </c>
    </row>
    <row r="19" spans="1:12" s="5" customFormat="1" ht="24.95" customHeight="1" x14ac:dyDescent="0.2">
      <c r="A19" s="12" t="s">
        <v>3</v>
      </c>
      <c r="B19" s="13">
        <f t="shared" ref="B19:G19" si="11">SUM(B20:B24)</f>
        <v>7504673.1200000001</v>
      </c>
      <c r="C19" s="13">
        <f t="shared" si="11"/>
        <v>8332609.9699999997</v>
      </c>
      <c r="D19" s="13">
        <f t="shared" si="11"/>
        <v>9055196.4199999999</v>
      </c>
      <c r="E19" s="13">
        <f t="shared" si="11"/>
        <v>9314646.9399999995</v>
      </c>
      <c r="F19" s="13">
        <f t="shared" si="11"/>
        <v>10093389.300000003</v>
      </c>
      <c r="G19" s="13">
        <f t="shared" si="11"/>
        <v>11445791.93</v>
      </c>
      <c r="H19" s="13">
        <f t="shared" ref="H19:I19" si="12">SUM(H20:H24)</f>
        <v>11356037.83</v>
      </c>
      <c r="I19" s="13">
        <f t="shared" si="12"/>
        <v>12221395.43</v>
      </c>
      <c r="J19" s="13">
        <f t="shared" ref="J19:K19" si="13">SUM(J20:J24)</f>
        <v>12526694.4</v>
      </c>
      <c r="K19" s="13">
        <f t="shared" si="13"/>
        <v>13235267.459999999</v>
      </c>
      <c r="L19" s="13">
        <f t="shared" ref="L19" si="14">SUM(L20:L24)</f>
        <v>12468867.65</v>
      </c>
    </row>
    <row r="20" spans="1:12" s="5" customFormat="1" ht="24.95" customHeight="1" x14ac:dyDescent="0.2">
      <c r="A20" s="6" t="s">
        <v>5</v>
      </c>
      <c r="B20" s="14">
        <v>798981.83</v>
      </c>
      <c r="C20" s="14">
        <v>808345.75000000023</v>
      </c>
      <c r="D20" s="14">
        <v>766102.42999999993</v>
      </c>
      <c r="E20" s="14">
        <v>512807</v>
      </c>
      <c r="F20" s="14">
        <v>520283.99999999988</v>
      </c>
      <c r="G20" s="14">
        <v>875073.90999999992</v>
      </c>
      <c r="H20" s="14">
        <v>763075.82</v>
      </c>
      <c r="I20" s="14">
        <v>1038835</v>
      </c>
      <c r="J20" s="14">
        <v>740662.16</v>
      </c>
      <c r="K20" s="14">
        <v>974434.00000000012</v>
      </c>
      <c r="L20" s="14">
        <v>634357.39000000013</v>
      </c>
    </row>
    <row r="21" spans="1:12" s="5" customFormat="1" ht="24.95" customHeight="1" x14ac:dyDescent="0.2">
      <c r="A21" s="6" t="s">
        <v>9</v>
      </c>
      <c r="B21" s="14">
        <v>71250.509999999776</v>
      </c>
      <c r="C21" s="14">
        <v>122749.16000000015</v>
      </c>
      <c r="D21" s="14">
        <v>241306.94000000018</v>
      </c>
      <c r="E21" s="14">
        <v>45966.739999999991</v>
      </c>
      <c r="F21" s="14">
        <v>164668.47999999998</v>
      </c>
      <c r="G21" s="14">
        <v>305884</v>
      </c>
      <c r="H21" s="14">
        <v>169771.34000000008</v>
      </c>
      <c r="I21" s="14">
        <v>292953.02</v>
      </c>
      <c r="J21" s="14">
        <v>293597.74</v>
      </c>
      <c r="K21" s="14">
        <v>246414.27000000002</v>
      </c>
      <c r="L21" s="14">
        <v>334580.2900000005</v>
      </c>
    </row>
    <row r="22" spans="1:12" s="5" customFormat="1" ht="24.95" customHeight="1" x14ac:dyDescent="0.2">
      <c r="A22" s="6" t="s">
        <v>12</v>
      </c>
      <c r="B22" s="14">
        <v>5855679.54</v>
      </c>
      <c r="C22" s="14">
        <v>6575044.3300000001</v>
      </c>
      <c r="D22" s="14">
        <v>7211530.6399999997</v>
      </c>
      <c r="E22" s="14">
        <v>7888735.7799999993</v>
      </c>
      <c r="F22" s="14">
        <v>8456503.0100000016</v>
      </c>
      <c r="G22" s="14">
        <v>9243673.0600000005</v>
      </c>
      <c r="H22" s="14">
        <v>9389443.5899999999</v>
      </c>
      <c r="I22" s="14">
        <v>9880688.4800000004</v>
      </c>
      <c r="J22" s="14">
        <v>10430751.77</v>
      </c>
      <c r="K22" s="14">
        <v>10929138.34</v>
      </c>
      <c r="L22" s="14">
        <v>10342786.440000001</v>
      </c>
    </row>
    <row r="23" spans="1:12" s="5" customFormat="1" ht="24.95" customHeight="1" x14ac:dyDescent="0.2">
      <c r="A23" s="6" t="s">
        <v>10</v>
      </c>
      <c r="B23" s="14">
        <v>751110.24000000011</v>
      </c>
      <c r="C23" s="14">
        <v>790230.00999999989</v>
      </c>
      <c r="D23" s="14">
        <v>794069.14</v>
      </c>
      <c r="E23" s="14">
        <v>813571.27000000014</v>
      </c>
      <c r="F23" s="14">
        <v>886942.32</v>
      </c>
      <c r="G23" s="14">
        <v>937614.51</v>
      </c>
      <c r="H23" s="14">
        <v>936232</v>
      </c>
      <c r="I23" s="14">
        <v>925506.49</v>
      </c>
      <c r="J23" s="14">
        <v>956756.29</v>
      </c>
      <c r="K23" s="14">
        <v>974521.28</v>
      </c>
      <c r="L23" s="14">
        <v>1029376.5900000001</v>
      </c>
    </row>
    <row r="24" spans="1:12" s="5" customFormat="1" ht="24.95" customHeight="1" x14ac:dyDescent="0.2">
      <c r="A24" s="6" t="s">
        <v>18</v>
      </c>
      <c r="B24" s="14">
        <v>27651</v>
      </c>
      <c r="C24" s="14">
        <v>36240.720000000001</v>
      </c>
      <c r="D24" s="14">
        <v>42187.270000000004</v>
      </c>
      <c r="E24" s="14">
        <v>53566.15</v>
      </c>
      <c r="F24" s="14">
        <v>64991.49</v>
      </c>
      <c r="G24" s="14">
        <v>83546.450000000012</v>
      </c>
      <c r="H24" s="14">
        <v>97515.08</v>
      </c>
      <c r="I24" s="14">
        <v>83412.44</v>
      </c>
      <c r="J24" s="14">
        <v>104926.44</v>
      </c>
      <c r="K24" s="14">
        <v>110759.57</v>
      </c>
      <c r="L24" s="14">
        <v>127766.94000000003</v>
      </c>
    </row>
    <row r="25" spans="1:12" s="5" customFormat="1" ht="24.95" customHeight="1" x14ac:dyDescent="0.2">
      <c r="A25" s="12" t="s">
        <v>13</v>
      </c>
      <c r="B25" s="13">
        <f t="shared" ref="B25:G25" si="15">SUM(B26:B27)</f>
        <v>6320497.2699999968</v>
      </c>
      <c r="C25" s="13">
        <f t="shared" si="15"/>
        <v>7625927.0199999958</v>
      </c>
      <c r="D25" s="13">
        <f t="shared" si="15"/>
        <v>8719846.6799999997</v>
      </c>
      <c r="E25" s="13">
        <f t="shared" si="15"/>
        <v>9915138.2299999986</v>
      </c>
      <c r="F25" s="13">
        <f t="shared" si="15"/>
        <v>10135792.809999999</v>
      </c>
      <c r="G25" s="13">
        <f t="shared" si="15"/>
        <v>10163879.069999997</v>
      </c>
      <c r="H25" s="13">
        <f t="shared" ref="H25:I25" si="16">SUM(H26:H27)</f>
        <v>10115963.999999994</v>
      </c>
      <c r="I25" s="13">
        <f t="shared" si="16"/>
        <v>10189871.449999996</v>
      </c>
      <c r="J25" s="13">
        <f t="shared" ref="J25:K25" si="17">SUM(J26:J27)</f>
        <v>10152001.459999993</v>
      </c>
      <c r="K25" s="13">
        <f t="shared" si="17"/>
        <v>10133663.619999994</v>
      </c>
      <c r="L25" s="13">
        <f t="shared" ref="L25" si="18">SUM(L26:L27)</f>
        <v>9471420.8299999926</v>
      </c>
    </row>
    <row r="26" spans="1:12" s="5" customFormat="1" ht="24.95" customHeight="1" x14ac:dyDescent="0.2">
      <c r="A26" s="6" t="s">
        <v>26</v>
      </c>
      <c r="B26" s="14">
        <v>4498917.5199999977</v>
      </c>
      <c r="C26" s="14">
        <v>4498917.5199999977</v>
      </c>
      <c r="D26" s="14">
        <v>4498917.5200000005</v>
      </c>
      <c r="E26" s="14">
        <v>4498917.5199999996</v>
      </c>
      <c r="F26" s="14">
        <v>4498917.5199999996</v>
      </c>
      <c r="G26" s="14">
        <v>4498917.5199999996</v>
      </c>
      <c r="H26" s="14">
        <v>4498917.5199999996</v>
      </c>
      <c r="I26" s="14">
        <v>4498917.5200000005</v>
      </c>
      <c r="J26" s="14">
        <v>4498917.5199999996</v>
      </c>
      <c r="K26" s="14">
        <v>4498917.5199999986</v>
      </c>
      <c r="L26" s="14">
        <v>4498917.5199999986</v>
      </c>
    </row>
    <row r="27" spans="1:12" s="5" customFormat="1" ht="24.95" customHeight="1" x14ac:dyDescent="0.2">
      <c r="A27" s="6" t="s">
        <v>15</v>
      </c>
      <c r="B27" s="14">
        <v>1821579.7499999993</v>
      </c>
      <c r="C27" s="14">
        <v>3127009.4999999986</v>
      </c>
      <c r="D27" s="14">
        <v>4220929.1599999992</v>
      </c>
      <c r="E27" s="14">
        <v>5416220.709999999</v>
      </c>
      <c r="F27" s="14">
        <v>5636875.2899999982</v>
      </c>
      <c r="G27" s="14">
        <v>5664961.5499999961</v>
      </c>
      <c r="H27" s="14">
        <v>5617046.4799999949</v>
      </c>
      <c r="I27" s="14">
        <v>5690953.929999995</v>
      </c>
      <c r="J27" s="14">
        <v>5653083.9399999948</v>
      </c>
      <c r="K27" s="14">
        <v>5634746.099999994</v>
      </c>
      <c r="L27" s="14">
        <v>4972503.309999994</v>
      </c>
    </row>
    <row r="29" spans="1:12" ht="14.25" customHeight="1" x14ac:dyDescent="0.2"/>
  </sheetData>
  <mergeCells count="3">
    <mergeCell ref="A4:K4"/>
    <mergeCell ref="A3:K3"/>
    <mergeCell ref="A2:K2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72" orientation="landscape" r:id="rId1"/>
  <headerFooter>
    <oddFooter>&amp;C&amp;"Verdana,Normal"&amp;8&amp;P de &amp;N</oddFooter>
  </headerFooter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BA1A-C3F2-43CA-A32F-8A08B4A386EA}">
  <dimension ref="A1:S34"/>
  <sheetViews>
    <sheetView showGridLines="0" zoomScale="85" zoomScaleNormal="85" workbookViewId="0">
      <selection activeCell="R9" sqref="R9"/>
    </sheetView>
  </sheetViews>
  <sheetFormatPr defaultColWidth="6.85546875" defaultRowHeight="15" customHeight="1" x14ac:dyDescent="0.2"/>
  <cols>
    <col min="1" max="1" width="46.85546875" style="2" customWidth="1"/>
    <col min="2" max="2" width="12.85546875" style="2" customWidth="1"/>
    <col min="3" max="9" width="12.85546875" style="2" bestFit="1" customWidth="1"/>
    <col min="10" max="12" width="12.85546875" style="2" customWidth="1"/>
    <col min="13" max="13" width="14.42578125" style="2" bestFit="1" customWidth="1"/>
    <col min="14" max="16384" width="6.85546875" style="2"/>
  </cols>
  <sheetData>
    <row r="1" spans="1:19" ht="66" customHeight="1" x14ac:dyDescent="0.2"/>
    <row r="2" spans="1:19" s="3" customFormat="1" ht="20.100000000000001" customHeight="1" x14ac:dyDescent="0.2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25"/>
      <c r="O2" s="25"/>
      <c r="P2" s="25"/>
      <c r="Q2" s="25"/>
    </row>
    <row r="3" spans="1:19" s="3" customFormat="1" ht="20.100000000000001" customHeight="1" x14ac:dyDescent="0.2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26"/>
      <c r="O3" s="26"/>
      <c r="P3" s="26"/>
      <c r="Q3" s="26"/>
    </row>
    <row r="4" spans="1:19" s="3" customFormat="1" ht="20.100000000000001" customHeight="1" x14ac:dyDescent="0.2">
      <c r="A4" s="95" t="s">
        <v>48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26"/>
      <c r="O4" s="26"/>
      <c r="P4" s="26"/>
      <c r="Q4" s="26"/>
      <c r="R4" s="26"/>
      <c r="S4" s="26"/>
    </row>
    <row r="5" spans="1:19" s="3" customFormat="1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6"/>
      <c r="S5" s="26"/>
    </row>
    <row r="6" spans="1:19" s="3" customFormat="1" ht="16.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8" t="s">
        <v>47</v>
      </c>
      <c r="M6" s="28" t="s">
        <v>37</v>
      </c>
      <c r="N6" s="26"/>
      <c r="O6" s="26"/>
      <c r="P6" s="26"/>
      <c r="Q6" s="26"/>
      <c r="R6" s="26"/>
      <c r="S6" s="26"/>
    </row>
    <row r="7" spans="1:19" ht="15" customHeight="1" x14ac:dyDescent="0.2">
      <c r="A7" s="4"/>
      <c r="B7" s="4"/>
    </row>
    <row r="8" spans="1:19" s="5" customFormat="1" ht="24.95" customHeight="1" x14ac:dyDescent="0.2">
      <c r="A8" s="10" t="s">
        <v>0</v>
      </c>
      <c r="B8" s="11">
        <f t="shared" ref="B8:G8" si="0">SUM(B9:B11)</f>
        <v>7691353.3499999996</v>
      </c>
      <c r="C8" s="11">
        <f t="shared" si="0"/>
        <v>7696118.7699999996</v>
      </c>
      <c r="D8" s="11">
        <f t="shared" si="0"/>
        <v>7704194.9800000004</v>
      </c>
      <c r="E8" s="11">
        <f t="shared" si="0"/>
        <v>7713501.7400000002</v>
      </c>
      <c r="F8" s="11">
        <f t="shared" si="0"/>
        <v>7718058.6299999999</v>
      </c>
      <c r="G8" s="11">
        <f t="shared" si="0"/>
        <v>7715323.6299999999</v>
      </c>
      <c r="H8" s="11">
        <f t="shared" ref="H8:K8" si="1">SUM(H9:H11)</f>
        <v>7704151.4299999997</v>
      </c>
      <c r="I8" s="11">
        <f t="shared" si="1"/>
        <v>7701431.9500000002</v>
      </c>
      <c r="J8" s="11">
        <f t="shared" si="1"/>
        <v>7702892.0300000003</v>
      </c>
      <c r="K8" s="11">
        <f t="shared" si="1"/>
        <v>7698070.2999999998</v>
      </c>
      <c r="L8" s="11">
        <f t="shared" ref="L8" si="2">SUM(L9:L11)</f>
        <v>7692200.2800000003</v>
      </c>
      <c r="M8" s="11">
        <f>SUM(B8:L8)</f>
        <v>84737297.090000004</v>
      </c>
      <c r="N8" s="8"/>
      <c r="P8" s="15"/>
    </row>
    <row r="9" spans="1:19" s="5" customFormat="1" ht="24.95" customHeight="1" x14ac:dyDescent="0.2">
      <c r="A9" s="6" t="s">
        <v>17</v>
      </c>
      <c r="B9" s="14">
        <v>7622000</v>
      </c>
      <c r="C9" s="14">
        <v>7622000</v>
      </c>
      <c r="D9" s="14">
        <v>7622000</v>
      </c>
      <c r="E9" s="14">
        <v>7622000</v>
      </c>
      <c r="F9" s="14">
        <v>7622000</v>
      </c>
      <c r="G9" s="14">
        <v>7622000</v>
      </c>
      <c r="H9" s="14">
        <v>7622000</v>
      </c>
      <c r="I9" s="14">
        <v>7622000</v>
      </c>
      <c r="J9" s="14">
        <v>7624000</v>
      </c>
      <c r="K9" s="14">
        <v>7622000</v>
      </c>
      <c r="L9" s="14">
        <v>7622000</v>
      </c>
      <c r="M9" s="14">
        <f>SUM(B9:L9)</f>
        <v>83844000</v>
      </c>
    </row>
    <row r="10" spans="1:19" s="5" customFormat="1" ht="24.95" customHeight="1" x14ac:dyDescent="0.2">
      <c r="A10" s="6" t="s">
        <v>29</v>
      </c>
      <c r="B10" s="14">
        <v>738.96</v>
      </c>
      <c r="C10" s="14">
        <v>150.18</v>
      </c>
      <c r="D10" s="14">
        <v>52</v>
      </c>
      <c r="E10" s="14">
        <v>29</v>
      </c>
      <c r="F10" s="14">
        <v>3695.55</v>
      </c>
      <c r="G10" s="14">
        <v>14</v>
      </c>
      <c r="H10" s="14">
        <v>0</v>
      </c>
      <c r="I10" s="14">
        <v>270</v>
      </c>
      <c r="J10" s="14">
        <v>0</v>
      </c>
      <c r="K10" s="14">
        <v>4719.78</v>
      </c>
      <c r="L10" s="14">
        <v>23.45</v>
      </c>
      <c r="M10" s="14">
        <f t="shared" ref="M10:M11" si="3">SUM(B10:L10)</f>
        <v>9692.9200000000019</v>
      </c>
    </row>
    <row r="11" spans="1:19" s="5" customFormat="1" ht="24.95" customHeight="1" x14ac:dyDescent="0.2">
      <c r="A11" s="6" t="s">
        <v>28</v>
      </c>
      <c r="B11" s="14">
        <v>68614.39</v>
      </c>
      <c r="C11" s="14">
        <v>73968.590000000011</v>
      </c>
      <c r="D11" s="14">
        <v>82142.98000000001</v>
      </c>
      <c r="E11" s="14">
        <v>91472.74</v>
      </c>
      <c r="F11" s="14">
        <v>92363.08</v>
      </c>
      <c r="G11" s="14">
        <v>93309.63</v>
      </c>
      <c r="H11" s="14">
        <v>82151.429999999993</v>
      </c>
      <c r="I11" s="14">
        <v>79161.95</v>
      </c>
      <c r="J11" s="14">
        <v>78892.03</v>
      </c>
      <c r="K11" s="14">
        <v>71350.52</v>
      </c>
      <c r="L11" s="14">
        <v>70176.83</v>
      </c>
      <c r="M11" s="14">
        <f t="shared" si="3"/>
        <v>883604.17</v>
      </c>
    </row>
    <row r="12" spans="1:19" s="5" customFormat="1" ht="15" customHeight="1" x14ac:dyDescent="0.2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9"/>
      <c r="P12" s="7"/>
    </row>
    <row r="13" spans="1:19" s="5" customFormat="1" ht="24.95" customHeight="1" x14ac:dyDescent="0.2">
      <c r="A13" s="10" t="s">
        <v>1</v>
      </c>
      <c r="B13" s="11">
        <f t="shared" ref="B13:G13" si="4">SUM(B14:B21)</f>
        <v>-5921301.4000000013</v>
      </c>
      <c r="C13" s="11">
        <f t="shared" si="4"/>
        <v>-6492244.2800000003</v>
      </c>
      <c r="D13" s="11">
        <f t="shared" si="4"/>
        <v>-6654783.96</v>
      </c>
      <c r="E13" s="11">
        <f t="shared" si="4"/>
        <v>-6601372.3600000003</v>
      </c>
      <c r="F13" s="11">
        <f t="shared" si="4"/>
        <v>-7603489.8899999987</v>
      </c>
      <c r="G13" s="11">
        <f t="shared" si="4"/>
        <v>-7775619.1700000009</v>
      </c>
      <c r="H13" s="11">
        <f t="shared" ref="H13" si="5">SUM(H14:H21)</f>
        <v>-7867162.3100000015</v>
      </c>
      <c r="I13" s="11">
        <f>SUM(I14:I21)</f>
        <v>-7680664.5899999999</v>
      </c>
      <c r="J13" s="11">
        <f>SUM(J14:J21)</f>
        <v>-7784094.1399999997</v>
      </c>
      <c r="K13" s="11">
        <f>SUM(K14:K21)</f>
        <v>-7767568.3800000008</v>
      </c>
      <c r="L13" s="11">
        <f>SUM(L14:L21)</f>
        <v>-8397870.9800000004</v>
      </c>
      <c r="M13" s="11">
        <f>SUM(B13:L13)</f>
        <v>-80546171.460000008</v>
      </c>
      <c r="N13" s="8"/>
      <c r="P13" s="15"/>
    </row>
    <row r="14" spans="1:19" s="5" customFormat="1" ht="24.95" customHeight="1" x14ac:dyDescent="0.2">
      <c r="A14" s="29" t="s">
        <v>16</v>
      </c>
      <c r="B14" s="14">
        <v>-4164496.9800000004</v>
      </c>
      <c r="C14" s="14">
        <v>-4507656.6900000004</v>
      </c>
      <c r="D14" s="14">
        <v>-4756383.33</v>
      </c>
      <c r="E14" s="14">
        <v>-4941513.62</v>
      </c>
      <c r="F14" s="14">
        <v>-5033824.03</v>
      </c>
      <c r="G14" s="14">
        <v>-5422934.5700000012</v>
      </c>
      <c r="H14" s="14">
        <v>-5168680.09</v>
      </c>
      <c r="I14" s="14">
        <v>-5336579.8899999997</v>
      </c>
      <c r="J14" s="14">
        <v>-5377595.3000000007</v>
      </c>
      <c r="K14" s="14">
        <v>-5300236.6800000006</v>
      </c>
      <c r="L14" s="14">
        <v>-5853629.7000000002</v>
      </c>
      <c r="M14" s="14">
        <f>SUM(B14:L14)</f>
        <v>-55863530.880000003</v>
      </c>
    </row>
    <row r="15" spans="1:19" s="5" customFormat="1" ht="24.95" customHeight="1" x14ac:dyDescent="0.2">
      <c r="A15" s="16" t="s">
        <v>20</v>
      </c>
      <c r="B15" s="14">
        <v>-1053602.4400000002</v>
      </c>
      <c r="C15" s="14">
        <v>-1137926.6400000001</v>
      </c>
      <c r="D15" s="14">
        <v>-1026647.04</v>
      </c>
      <c r="E15" s="14">
        <v>-968166.11000000022</v>
      </c>
      <c r="F15" s="14">
        <v>-1244580.7200000002</v>
      </c>
      <c r="G15" s="14">
        <v>-1393937.08</v>
      </c>
      <c r="H15" s="14">
        <v>-1512969.71</v>
      </c>
      <c r="I15" s="14">
        <v>-1363998.79</v>
      </c>
      <c r="J15" s="14">
        <v>-1368521.2100000002</v>
      </c>
      <c r="K15" s="14">
        <v>-1316938.92</v>
      </c>
      <c r="L15" s="14">
        <v>-1490963.2</v>
      </c>
      <c r="M15" s="14">
        <f>SUM(B15:L15)</f>
        <v>-13878251.860000001</v>
      </c>
    </row>
    <row r="16" spans="1:19" s="5" customFormat="1" ht="24.95" customHeight="1" x14ac:dyDescent="0.2">
      <c r="A16" s="16" t="s">
        <v>19</v>
      </c>
      <c r="B16" s="14">
        <v>-620719.93999999994</v>
      </c>
      <c r="C16" s="14">
        <v>-749258.46000000008</v>
      </c>
      <c r="D16" s="14">
        <v>-777727.47000000009</v>
      </c>
      <c r="E16" s="14">
        <v>-598039.72000000009</v>
      </c>
      <c r="F16" s="14">
        <v>-1227884.44</v>
      </c>
      <c r="G16" s="14">
        <v>-854175.22</v>
      </c>
      <c r="H16" s="14">
        <v>-1036347.9400000001</v>
      </c>
      <c r="I16" s="14">
        <v>-891896.57999999984</v>
      </c>
      <c r="J16" s="14">
        <v>-848996.84</v>
      </c>
      <c r="K16" s="14">
        <v>-951763.15000000014</v>
      </c>
      <c r="L16" s="14">
        <v>-857463.41</v>
      </c>
      <c r="M16" s="14">
        <f t="shared" ref="M16:M21" si="6">SUM(B16:L16)</f>
        <v>-9414273.1699999999</v>
      </c>
    </row>
    <row r="17" spans="1:13" s="5" customFormat="1" ht="24.95" customHeight="1" x14ac:dyDescent="0.2">
      <c r="A17" s="16" t="s">
        <v>31</v>
      </c>
      <c r="B17" s="14">
        <v>-55528.289999999994</v>
      </c>
      <c r="C17" s="14">
        <v>-69012.69</v>
      </c>
      <c r="D17" s="14">
        <v>-68712.83</v>
      </c>
      <c r="E17" s="14">
        <v>-71995.200000000012</v>
      </c>
      <c r="F17" s="14">
        <v>-72298</v>
      </c>
      <c r="G17" s="14">
        <v>-68753.350000000006</v>
      </c>
      <c r="H17" s="14">
        <v>-57567.25</v>
      </c>
      <c r="I17" s="14">
        <v>-69183.350000000006</v>
      </c>
      <c r="J17" s="14">
        <v>-76745.950000000012</v>
      </c>
      <c r="K17" s="14">
        <v>-78078</v>
      </c>
      <c r="L17" s="14">
        <v>-82513.850000000006</v>
      </c>
      <c r="M17" s="14">
        <f t="shared" si="6"/>
        <v>-770388.75999999989</v>
      </c>
    </row>
    <row r="18" spans="1:13" s="5" customFormat="1" ht="24.95" customHeight="1" x14ac:dyDescent="0.2">
      <c r="A18" s="16" t="s">
        <v>33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-71105.98</v>
      </c>
      <c r="I18" s="14">
        <v>0</v>
      </c>
      <c r="J18" s="14">
        <v>-62872.840000000004</v>
      </c>
      <c r="K18" s="14">
        <v>-78084.509999999995</v>
      </c>
      <c r="L18" s="14">
        <v>-69370.080000000002</v>
      </c>
      <c r="M18" s="14">
        <f t="shared" si="6"/>
        <v>-281433.41000000003</v>
      </c>
    </row>
    <row r="19" spans="1:13" s="5" customFormat="1" ht="24.95" customHeight="1" x14ac:dyDescent="0.2">
      <c r="A19" s="16" t="s">
        <v>23</v>
      </c>
      <c r="B19" s="14">
        <v>-6962.5199999999995</v>
      </c>
      <c r="C19" s="14">
        <v>-8451.41</v>
      </c>
      <c r="D19" s="14">
        <v>-7780.68</v>
      </c>
      <c r="E19" s="14">
        <v>-5974.7199999999993</v>
      </c>
      <c r="F19" s="14">
        <v>-8924.2200000000012</v>
      </c>
      <c r="G19" s="14">
        <v>-10940.630000000001</v>
      </c>
      <c r="H19" s="14">
        <v>-12150.62</v>
      </c>
      <c r="I19" s="14">
        <v>-7316.3700000000008</v>
      </c>
      <c r="J19" s="14">
        <v>-19922.02</v>
      </c>
      <c r="K19" s="14">
        <v>-13956.91</v>
      </c>
      <c r="L19" s="14">
        <v>-12713.2</v>
      </c>
      <c r="M19" s="14">
        <f t="shared" si="6"/>
        <v>-115093.30000000002</v>
      </c>
    </row>
    <row r="20" spans="1:13" s="5" customFormat="1" ht="24.95" customHeight="1" x14ac:dyDescent="0.2">
      <c r="A20" s="16" t="s">
        <v>22</v>
      </c>
      <c r="B20" s="14">
        <v>-3536.41</v>
      </c>
      <c r="C20" s="14">
        <v>-4714.79</v>
      </c>
      <c r="D20" s="14">
        <v>-7681.7</v>
      </c>
      <c r="E20" s="14">
        <v>-7846.4000000000005</v>
      </c>
      <c r="F20" s="14">
        <v>-8028.4599999999991</v>
      </c>
      <c r="G20" s="14">
        <v>-8164.33</v>
      </c>
      <c r="H20" s="14">
        <v>-8265.24</v>
      </c>
      <c r="I20" s="14">
        <v>-10213.16</v>
      </c>
      <c r="J20" s="14">
        <v>-10713.06</v>
      </c>
      <c r="K20" s="14">
        <v>-14653.720000000001</v>
      </c>
      <c r="L20" s="14">
        <v>-16438.87</v>
      </c>
      <c r="M20" s="14">
        <f t="shared" si="6"/>
        <v>-100256.14</v>
      </c>
    </row>
    <row r="21" spans="1:13" s="5" customFormat="1" ht="24.95" customHeight="1" x14ac:dyDescent="0.2">
      <c r="A21" s="16" t="s">
        <v>24</v>
      </c>
      <c r="B21" s="14">
        <v>-16454.82</v>
      </c>
      <c r="C21" s="14">
        <v>-15223.6</v>
      </c>
      <c r="D21" s="14">
        <v>-9850.91</v>
      </c>
      <c r="E21" s="14">
        <v>-7836.59</v>
      </c>
      <c r="F21" s="14">
        <v>-7950.0199999999995</v>
      </c>
      <c r="G21" s="14">
        <v>-16713.989999999998</v>
      </c>
      <c r="H21" s="14">
        <v>-75.479999999999563</v>
      </c>
      <c r="I21" s="14">
        <v>-1476.45</v>
      </c>
      <c r="J21" s="14">
        <f>-18710.92-16</f>
        <v>-18726.919999999998</v>
      </c>
      <c r="K21" s="14">
        <v>-13856.49</v>
      </c>
      <c r="L21" s="14">
        <v>-14778.67</v>
      </c>
      <c r="M21" s="14">
        <f t="shared" si="6"/>
        <v>-122943.93999999999</v>
      </c>
    </row>
    <row r="22" spans="1:13" s="5" customFormat="1" ht="15" customHeight="1" x14ac:dyDescent="0.2">
      <c r="A22" s="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5" customFormat="1" ht="24.95" customHeight="1" x14ac:dyDescent="0.2">
      <c r="A23" s="10" t="s">
        <v>14</v>
      </c>
      <c r="B23" s="11">
        <f t="shared" ref="B23:D23" si="7">B8+B13</f>
        <v>1770051.9499999983</v>
      </c>
      <c r="C23" s="11">
        <f t="shared" si="7"/>
        <v>1203874.4899999993</v>
      </c>
      <c r="D23" s="11">
        <f t="shared" si="7"/>
        <v>1049411.0200000005</v>
      </c>
      <c r="E23" s="11">
        <f t="shared" ref="E23:K23" si="8">E8+E13</f>
        <v>1112129.3799999999</v>
      </c>
      <c r="F23" s="11">
        <f t="shared" si="8"/>
        <v>114568.74000000115</v>
      </c>
      <c r="G23" s="11">
        <f t="shared" si="8"/>
        <v>-60295.540000000969</v>
      </c>
      <c r="H23" s="11">
        <f t="shared" si="8"/>
        <v>-163010.88000000175</v>
      </c>
      <c r="I23" s="11">
        <f t="shared" si="8"/>
        <v>20767.360000000335</v>
      </c>
      <c r="J23" s="11">
        <f t="shared" si="8"/>
        <v>-81202.109999999404</v>
      </c>
      <c r="K23" s="11">
        <f t="shared" si="8"/>
        <v>-69498.080000001006</v>
      </c>
      <c r="L23" s="11">
        <f t="shared" ref="L23" si="9">L8+L13</f>
        <v>-705670.70000000019</v>
      </c>
      <c r="M23" s="11">
        <f>M8+M13</f>
        <v>4191125.6299999952</v>
      </c>
    </row>
    <row r="24" spans="1:13" s="5" customFormat="1" ht="15" customHeight="1" x14ac:dyDescent="0.2">
      <c r="A24" s="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s="5" customFormat="1" ht="24.95" customHeight="1" x14ac:dyDescent="0.2">
      <c r="A25" s="18" t="s">
        <v>11</v>
      </c>
      <c r="B25" s="23">
        <f t="shared" ref="B25:L25" si="10">SUM(B26:B26)</f>
        <v>51527.8</v>
      </c>
      <c r="C25" s="23">
        <f t="shared" si="10"/>
        <v>101555.26000000001</v>
      </c>
      <c r="D25" s="23">
        <f t="shared" si="10"/>
        <v>44508.639999999999</v>
      </c>
      <c r="E25" s="23">
        <f t="shared" si="10"/>
        <v>83162.17</v>
      </c>
      <c r="F25" s="23">
        <f t="shared" si="10"/>
        <v>106085.84</v>
      </c>
      <c r="G25" s="23">
        <f t="shared" si="10"/>
        <v>88381.8</v>
      </c>
      <c r="H25" s="23">
        <f t="shared" si="10"/>
        <v>115095.81</v>
      </c>
      <c r="I25" s="23">
        <f t="shared" si="10"/>
        <v>53140.090000000004</v>
      </c>
      <c r="J25" s="23">
        <f t="shared" si="10"/>
        <v>43332.51</v>
      </c>
      <c r="K25" s="23">
        <f t="shared" si="10"/>
        <v>51160.24</v>
      </c>
      <c r="L25" s="23">
        <f t="shared" si="10"/>
        <v>43427</v>
      </c>
      <c r="M25" s="23">
        <f>SUM(M26:M26)</f>
        <v>781377.15999999992</v>
      </c>
    </row>
    <row r="26" spans="1:13" s="5" customFormat="1" ht="24.95" customHeight="1" x14ac:dyDescent="0.2">
      <c r="A26" s="6" t="s">
        <v>6</v>
      </c>
      <c r="B26" s="14">
        <v>51527.8</v>
      </c>
      <c r="C26" s="14">
        <v>101555.26000000001</v>
      </c>
      <c r="D26" s="14">
        <v>44508.639999999999</v>
      </c>
      <c r="E26" s="14">
        <v>83162.17</v>
      </c>
      <c r="F26" s="14">
        <v>106085.84</v>
      </c>
      <c r="G26" s="14">
        <v>88381.8</v>
      </c>
      <c r="H26" s="14">
        <v>115095.81</v>
      </c>
      <c r="I26" s="14">
        <v>53140.090000000004</v>
      </c>
      <c r="J26" s="14">
        <v>43332.51</v>
      </c>
      <c r="K26" s="14">
        <v>51160.24</v>
      </c>
      <c r="L26" s="14">
        <v>43427</v>
      </c>
      <c r="M26" s="14">
        <f>SUM(B26:L26)</f>
        <v>781377.15999999992</v>
      </c>
    </row>
    <row r="27" spans="1:13" s="5" customFormat="1" ht="15" customHeight="1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s="5" customFormat="1" ht="24.95" customHeight="1" x14ac:dyDescent="0.2">
      <c r="A28" s="19" t="s">
        <v>15</v>
      </c>
      <c r="B28" s="24">
        <f t="shared" ref="B28:C28" si="11">B23+B25</f>
        <v>1821579.7499999984</v>
      </c>
      <c r="C28" s="24">
        <f t="shared" si="11"/>
        <v>1305429.7499999993</v>
      </c>
      <c r="D28" s="24">
        <f t="shared" ref="D28:H28" si="12">D23+D25</f>
        <v>1093919.6600000004</v>
      </c>
      <c r="E28" s="24">
        <f t="shared" si="12"/>
        <v>1195291.5499999998</v>
      </c>
      <c r="F28" s="24">
        <f t="shared" si="12"/>
        <v>220654.58000000115</v>
      </c>
      <c r="G28" s="24">
        <f t="shared" si="12"/>
        <v>28086.259999999034</v>
      </c>
      <c r="H28" s="24">
        <f t="shared" si="12"/>
        <v>-47915.070000001753</v>
      </c>
      <c r="I28" s="24">
        <f t="shared" ref="I28:K28" si="13">I23+I25</f>
        <v>73907.450000000332</v>
      </c>
      <c r="J28" s="24">
        <f t="shared" si="13"/>
        <v>-37869.599999999402</v>
      </c>
      <c r="K28" s="24">
        <f t="shared" si="13"/>
        <v>-18337.840000001008</v>
      </c>
      <c r="L28" s="24">
        <f t="shared" ref="L28" si="14">L23+L25</f>
        <v>-662243.70000000019</v>
      </c>
      <c r="M28" s="24">
        <f>M23+M25</f>
        <v>4972502.7899999954</v>
      </c>
    </row>
    <row r="29" spans="1:13" s="5" customFormat="1" ht="15" customHeight="1" x14ac:dyDescent="0.2"/>
    <row r="30" spans="1:13" s="5" customFormat="1" ht="15" customHeight="1" x14ac:dyDescent="0.2"/>
    <row r="31" spans="1:13" s="5" customFormat="1" ht="15" customHeight="1" x14ac:dyDescent="0.2"/>
    <row r="32" spans="1:13" s="5" customFormat="1" ht="15" customHeight="1" x14ac:dyDescent="0.2"/>
    <row r="33" spans="3:12" ht="1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3:12" ht="1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</row>
  </sheetData>
  <mergeCells count="3">
    <mergeCell ref="A4:M4"/>
    <mergeCell ref="A2:M2"/>
    <mergeCell ref="A3:M3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68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2D9C-73A1-4FCF-820E-EEEDCD2A94A9}">
  <dimension ref="A1:O46"/>
  <sheetViews>
    <sheetView zoomScale="70" zoomScaleNormal="70" workbookViewId="0">
      <pane xSplit="2" ySplit="9" topLeftCell="C10" activePane="bottomRight" state="frozen"/>
      <selection activeCell="E48" sqref="E48"/>
      <selection pane="topRight" activeCell="E48" sqref="E48"/>
      <selection pane="bottomLeft" activeCell="E48" sqref="E48"/>
      <selection pane="bottomRight" activeCell="L1" sqref="L1:L1048576"/>
    </sheetView>
  </sheetViews>
  <sheetFormatPr defaultColWidth="9.140625" defaultRowHeight="15" x14ac:dyDescent="0.2"/>
  <cols>
    <col min="1" max="1" width="41" style="30" customWidth="1"/>
    <col min="2" max="2" width="2.7109375" style="30" customWidth="1"/>
    <col min="3" max="13" width="16.7109375" style="30" customWidth="1"/>
    <col min="14" max="14" width="2.85546875" style="30" customWidth="1"/>
    <col min="15" max="15" width="16.7109375" style="30" customWidth="1"/>
    <col min="16" max="16384" width="9.140625" style="30"/>
  </cols>
  <sheetData>
    <row r="1" spans="1:15" ht="53.25" customHeight="1" x14ac:dyDescent="0.2">
      <c r="A1" s="97"/>
      <c r="B1" s="97"/>
    </row>
    <row r="2" spans="1:15" ht="21.95" customHeight="1" x14ac:dyDescent="0.2">
      <c r="A2" s="97"/>
      <c r="B2" s="97"/>
    </row>
    <row r="3" spans="1:15" ht="21.95" customHeight="1" x14ac:dyDescent="0.2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21.95" customHeight="1" x14ac:dyDescent="0.2">
      <c r="A4" s="99" t="s">
        <v>50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s="33" customFormat="1" ht="21.95" customHeight="1" x14ac:dyDescent="0.25">
      <c r="A5" s="31"/>
      <c r="B5" s="32"/>
    </row>
    <row r="6" spans="1:15" s="34" customFormat="1" ht="14.25" x14ac:dyDescent="0.2">
      <c r="C6" s="35" t="s">
        <v>51</v>
      </c>
      <c r="D6" s="35" t="s">
        <v>52</v>
      </c>
      <c r="E6" s="35" t="s">
        <v>53</v>
      </c>
      <c r="F6" s="35" t="s">
        <v>54</v>
      </c>
      <c r="G6" s="35" t="s">
        <v>55</v>
      </c>
      <c r="H6" s="35" t="s">
        <v>56</v>
      </c>
      <c r="I6" s="35" t="s">
        <v>57</v>
      </c>
      <c r="J6" s="35" t="s">
        <v>58</v>
      </c>
      <c r="K6" s="35" t="s">
        <v>59</v>
      </c>
      <c r="L6" s="35" t="s">
        <v>60</v>
      </c>
      <c r="M6" s="35" t="s">
        <v>61</v>
      </c>
      <c r="O6" s="100">
        <v>2024</v>
      </c>
    </row>
    <row r="7" spans="1:15" s="36" customFormat="1" ht="15.75" customHeight="1" thickBot="1" x14ac:dyDescent="0.25">
      <c r="C7" s="37">
        <v>2024</v>
      </c>
      <c r="D7" s="37">
        <v>2024</v>
      </c>
      <c r="E7" s="37">
        <v>2024</v>
      </c>
      <c r="F7" s="37">
        <v>2024</v>
      </c>
      <c r="G7" s="37">
        <v>2024</v>
      </c>
      <c r="H7" s="37">
        <v>2024</v>
      </c>
      <c r="I7" s="37">
        <v>2024</v>
      </c>
      <c r="J7" s="37">
        <v>2024</v>
      </c>
      <c r="K7" s="37">
        <v>2024</v>
      </c>
      <c r="L7" s="37">
        <v>2024</v>
      </c>
      <c r="M7" s="37">
        <v>2024</v>
      </c>
      <c r="O7" s="101"/>
    </row>
    <row r="8" spans="1:15" s="38" customFormat="1" ht="7.5" customHeight="1" x14ac:dyDescent="0.2"/>
    <row r="9" spans="1:15" s="40" customFormat="1" ht="21.75" customHeight="1" thickBot="1" x14ac:dyDescent="0.25">
      <c r="A9" s="39" t="s">
        <v>62</v>
      </c>
      <c r="C9" s="41">
        <v>9106.2400000000016</v>
      </c>
      <c r="D9" s="41">
        <f t="shared" ref="D9:M9" si="0">C41</f>
        <v>9153.6700000000019</v>
      </c>
      <c r="E9" s="41">
        <f t="shared" si="0"/>
        <v>9282.1900000000023</v>
      </c>
      <c r="F9" s="41">
        <f t="shared" si="0"/>
        <v>9084.0500000000011</v>
      </c>
      <c r="G9" s="41">
        <f t="shared" si="0"/>
        <v>8813.9600000000009</v>
      </c>
      <c r="H9" s="41">
        <f t="shared" si="0"/>
        <v>7790.82</v>
      </c>
      <c r="I9" s="41">
        <f t="shared" si="0"/>
        <v>6932.19</v>
      </c>
      <c r="J9" s="41">
        <f t="shared" si="0"/>
        <v>4965.2799999999988</v>
      </c>
      <c r="K9" s="41">
        <f t="shared" si="0"/>
        <v>3639.9999999999986</v>
      </c>
      <c r="L9" s="41">
        <f t="shared" si="0"/>
        <v>1984.9299999999985</v>
      </c>
      <c r="M9" s="41">
        <f t="shared" si="0"/>
        <v>1468.9899999999973</v>
      </c>
      <c r="O9" s="41">
        <f>C9</f>
        <v>9106.2400000000016</v>
      </c>
    </row>
    <row r="10" spans="1:15" s="38" customFormat="1" ht="14.25" x14ac:dyDescent="0.2"/>
    <row r="11" spans="1:15" s="42" customFormat="1" ht="15" customHeight="1" x14ac:dyDescent="0.2">
      <c r="A11" s="42" t="s">
        <v>63</v>
      </c>
    </row>
    <row r="12" spans="1:15" s="44" customFormat="1" ht="15" customHeight="1" x14ac:dyDescent="0.2">
      <c r="A12" s="43" t="s">
        <v>64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O12" s="45">
        <f>SUM(C12:D12)</f>
        <v>0</v>
      </c>
    </row>
    <row r="13" spans="1:15" s="44" customFormat="1" ht="15" customHeight="1" x14ac:dyDescent="0.2">
      <c r="A13" s="43" t="s">
        <v>65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O13" s="45">
        <f t="shared" ref="O13:O14" si="1">SUM(C13:D13)</f>
        <v>0</v>
      </c>
    </row>
    <row r="14" spans="1:15" s="44" customFormat="1" ht="15" customHeight="1" x14ac:dyDescent="0.2">
      <c r="A14" s="43" t="s">
        <v>66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O14" s="45">
        <f t="shared" si="1"/>
        <v>0</v>
      </c>
    </row>
    <row r="15" spans="1:15" s="44" customFormat="1" ht="15" customHeight="1" x14ac:dyDescent="0.2">
      <c r="A15" s="43" t="s">
        <v>67</v>
      </c>
      <c r="C15" s="45">
        <v>6000</v>
      </c>
      <c r="D15" s="45">
        <v>6000</v>
      </c>
      <c r="E15" s="45">
        <v>6000</v>
      </c>
      <c r="F15" s="45">
        <v>6000</v>
      </c>
      <c r="G15" s="45">
        <f>6000+0.43</f>
        <v>6000.43</v>
      </c>
      <c r="H15" s="45">
        <f>6000+0.43</f>
        <v>6000.43</v>
      </c>
      <c r="I15" s="45">
        <v>6000</v>
      </c>
      <c r="J15" s="45">
        <v>6000</v>
      </c>
      <c r="K15" s="45">
        <v>6000</v>
      </c>
      <c r="L15" s="45">
        <v>7000</v>
      </c>
      <c r="M15" s="45">
        <v>7000</v>
      </c>
      <c r="O15" s="45">
        <f>SUM(C15:N15)</f>
        <v>68000.86</v>
      </c>
    </row>
    <row r="16" spans="1:15" s="44" customFormat="1" ht="15" customHeight="1" x14ac:dyDescent="0.2">
      <c r="A16" s="43" t="s">
        <v>68</v>
      </c>
      <c r="C16" s="45">
        <v>50.68</v>
      </c>
      <c r="D16" s="45">
        <v>68.05</v>
      </c>
      <c r="E16" s="45">
        <v>75.150000000000006</v>
      </c>
      <c r="F16" s="45">
        <v>82.66</v>
      </c>
      <c r="G16" s="45">
        <v>75.400000000000006</v>
      </c>
      <c r="H16" s="45">
        <v>69.98</v>
      </c>
      <c r="I16" s="45">
        <v>67.959999999999994</v>
      </c>
      <c r="J16" s="45">
        <v>53.11</v>
      </c>
      <c r="K16" s="45">
        <v>43.33</v>
      </c>
      <c r="L16" s="45">
        <v>28.69</v>
      </c>
      <c r="M16" s="45">
        <v>30.65</v>
      </c>
      <c r="O16" s="45">
        <f t="shared" ref="O16:O17" si="2">SUM(C16:N16)</f>
        <v>645.66</v>
      </c>
    </row>
    <row r="17" spans="1:15" s="44" customFormat="1" ht="15" customHeight="1" x14ac:dyDescent="0.2">
      <c r="A17" s="43" t="s">
        <v>69</v>
      </c>
      <c r="C17" s="45">
        <v>65.66</v>
      </c>
      <c r="D17" s="45">
        <v>70.42</v>
      </c>
      <c r="E17" s="45">
        <v>78.87</v>
      </c>
      <c r="F17" s="45">
        <v>87.85</v>
      </c>
      <c r="G17" s="45">
        <v>88.67</v>
      </c>
      <c r="H17" s="45">
        <v>89.54</v>
      </c>
      <c r="I17" s="45">
        <v>78.37</v>
      </c>
      <c r="J17" s="45">
        <v>75.28</v>
      </c>
      <c r="K17" s="45">
        <v>74.790000000000006</v>
      </c>
      <c r="L17" s="45">
        <v>66.3</v>
      </c>
      <c r="M17" s="45">
        <v>66.14</v>
      </c>
      <c r="O17" s="45">
        <f t="shared" si="2"/>
        <v>841.88999999999987</v>
      </c>
    </row>
    <row r="18" spans="1:15" s="48" customFormat="1" ht="15" customHeight="1" x14ac:dyDescent="0.2">
      <c r="A18" s="46" t="s">
        <v>70</v>
      </c>
      <c r="B18" s="46"/>
      <c r="C18" s="47">
        <f t="shared" ref="C18:M18" si="3">SUM(C12:C17)</f>
        <v>6116.34</v>
      </c>
      <c r="D18" s="47">
        <f t="shared" si="3"/>
        <v>6138.47</v>
      </c>
      <c r="E18" s="47">
        <f t="shared" si="3"/>
        <v>6154.0199999999995</v>
      </c>
      <c r="F18" s="47">
        <f t="shared" si="3"/>
        <v>6170.51</v>
      </c>
      <c r="G18" s="47">
        <f t="shared" si="3"/>
        <v>6164.5</v>
      </c>
      <c r="H18" s="47">
        <f t="shared" si="3"/>
        <v>6159.95</v>
      </c>
      <c r="I18" s="47">
        <f t="shared" si="3"/>
        <v>6146.33</v>
      </c>
      <c r="J18" s="47">
        <f t="shared" si="3"/>
        <v>6128.3899999999994</v>
      </c>
      <c r="K18" s="47">
        <f t="shared" si="3"/>
        <v>6118.12</v>
      </c>
      <c r="L18" s="47">
        <f t="shared" si="3"/>
        <v>7094.99</v>
      </c>
      <c r="M18" s="47">
        <f t="shared" si="3"/>
        <v>7096.79</v>
      </c>
      <c r="O18" s="47">
        <f t="shared" ref="O18" si="4">SUM(O12:O17)</f>
        <v>69488.41</v>
      </c>
    </row>
    <row r="19" spans="1:15" s="38" customFormat="1" ht="15" customHeight="1" x14ac:dyDescent="0.2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O19" s="49"/>
    </row>
    <row r="20" spans="1:15" s="42" customFormat="1" ht="15" customHeight="1" x14ac:dyDescent="0.2">
      <c r="A20" s="42" t="s">
        <v>71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O20" s="50"/>
    </row>
    <row r="21" spans="1:15" s="44" customFormat="1" ht="15" customHeight="1" x14ac:dyDescent="0.2">
      <c r="A21" s="43" t="s">
        <v>72</v>
      </c>
      <c r="C21" s="51">
        <v>-3731.37</v>
      </c>
      <c r="D21" s="51">
        <v>-3737.21</v>
      </c>
      <c r="E21" s="51">
        <v>-4180.26</v>
      </c>
      <c r="F21" s="51">
        <v>-4211.72</v>
      </c>
      <c r="G21" s="51">
        <v>-4480.74</v>
      </c>
      <c r="H21" s="51">
        <v>-4653.1499999999996</v>
      </c>
      <c r="I21" s="51">
        <v>-4872.05</v>
      </c>
      <c r="J21" s="51">
        <v>-4961.21</v>
      </c>
      <c r="K21" s="51">
        <v>-4673.43</v>
      </c>
      <c r="L21" s="51">
        <v>-4737.8</v>
      </c>
      <c r="M21" s="51">
        <v>-6432.34</v>
      </c>
      <c r="O21" s="45">
        <f t="shared" ref="O21:O23" si="5">SUM(C21:N21)</f>
        <v>-50671.280000000013</v>
      </c>
    </row>
    <row r="22" spans="1:15" s="44" customFormat="1" ht="15" customHeight="1" x14ac:dyDescent="0.2">
      <c r="A22" s="43" t="s">
        <v>73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O22" s="45">
        <f t="shared" si="5"/>
        <v>0</v>
      </c>
    </row>
    <row r="23" spans="1:15" s="44" customFormat="1" ht="15" customHeight="1" x14ac:dyDescent="0.2">
      <c r="A23" s="43" t="s">
        <v>74</v>
      </c>
      <c r="C23" s="51">
        <v>-215.35</v>
      </c>
      <c r="D23" s="51">
        <v>-240.24</v>
      </c>
      <c r="E23" s="51">
        <v>-266.20999999999998</v>
      </c>
      <c r="F23" s="51">
        <v>-276.52999999999997</v>
      </c>
      <c r="G23" s="51">
        <v>-292.66000000000003</v>
      </c>
      <c r="H23" s="51">
        <v>-339.58</v>
      </c>
      <c r="I23" s="51">
        <v>-309.25</v>
      </c>
      <c r="J23" s="51">
        <v>-301.95999999999998</v>
      </c>
      <c r="K23" s="51">
        <v>-306.72000000000003</v>
      </c>
      <c r="L23" s="51">
        <v>-304.33999999999997</v>
      </c>
      <c r="M23" s="51">
        <v>1105.26</v>
      </c>
      <c r="O23" s="45">
        <f t="shared" si="5"/>
        <v>-1747.5800000000002</v>
      </c>
    </row>
    <row r="24" spans="1:15" s="55" customFormat="1" ht="15" customHeight="1" x14ac:dyDescent="0.2">
      <c r="A24" s="52" t="s">
        <v>75</v>
      </c>
      <c r="B24" s="53"/>
      <c r="C24" s="54">
        <f t="shared" ref="C24:M24" si="6">SUM(C21:C23)</f>
        <v>-3946.72</v>
      </c>
      <c r="D24" s="54">
        <f t="shared" si="6"/>
        <v>-3977.45</v>
      </c>
      <c r="E24" s="54">
        <f t="shared" si="6"/>
        <v>-4446.47</v>
      </c>
      <c r="F24" s="54">
        <f t="shared" si="6"/>
        <v>-4488.25</v>
      </c>
      <c r="G24" s="54">
        <f t="shared" si="6"/>
        <v>-4773.3999999999996</v>
      </c>
      <c r="H24" s="54">
        <f t="shared" si="6"/>
        <v>-4992.7299999999996</v>
      </c>
      <c r="I24" s="54">
        <f t="shared" si="6"/>
        <v>-5181.3</v>
      </c>
      <c r="J24" s="54">
        <f t="shared" si="6"/>
        <v>-5263.17</v>
      </c>
      <c r="K24" s="54">
        <f t="shared" si="6"/>
        <v>-4980.1500000000005</v>
      </c>
      <c r="L24" s="54">
        <f t="shared" si="6"/>
        <v>-5042.1400000000003</v>
      </c>
      <c r="M24" s="54">
        <f t="shared" si="6"/>
        <v>-5327.08</v>
      </c>
      <c r="O24" s="54">
        <f t="shared" ref="O24" si="7">SUM(O21:O23)</f>
        <v>-52418.860000000015</v>
      </c>
    </row>
    <row r="25" spans="1:15" s="44" customFormat="1" ht="15" customHeight="1" x14ac:dyDescent="0.2">
      <c r="A25" s="43" t="s">
        <v>76</v>
      </c>
      <c r="C25" s="51">
        <v>-1169.74</v>
      </c>
      <c r="D25" s="51">
        <v>-1076.29</v>
      </c>
      <c r="E25" s="51">
        <v>-962</v>
      </c>
      <c r="F25" s="51">
        <v>-1165.77</v>
      </c>
      <c r="G25" s="51">
        <v>-1138.8900000000001</v>
      </c>
      <c r="H25" s="51">
        <v>-1209.3900000000001</v>
      </c>
      <c r="I25" s="51">
        <v>-1650.06</v>
      </c>
      <c r="J25" s="51">
        <v>-1242.78</v>
      </c>
      <c r="K25" s="51">
        <v>-1388.1</v>
      </c>
      <c r="L25" s="51">
        <v>-1354.4</v>
      </c>
      <c r="M25" s="51">
        <v>-1474.15</v>
      </c>
      <c r="O25" s="45">
        <f t="shared" ref="O25:O27" si="8">SUM(C25:N25)</f>
        <v>-13831.57</v>
      </c>
    </row>
    <row r="26" spans="1:15" s="44" customFormat="1" ht="15" customHeight="1" x14ac:dyDescent="0.2">
      <c r="A26" s="43" t="s">
        <v>77</v>
      </c>
      <c r="C26" s="51">
        <v>-867.79</v>
      </c>
      <c r="D26" s="51">
        <v>-869.19</v>
      </c>
      <c r="E26" s="51">
        <v>-800.05</v>
      </c>
      <c r="F26" s="51">
        <v>-404.68</v>
      </c>
      <c r="G26" s="51">
        <v>-1168.4000000000001</v>
      </c>
      <c r="H26" s="51">
        <v>-439.68</v>
      </c>
      <c r="I26" s="51">
        <v>-810.92</v>
      </c>
      <c r="J26" s="51">
        <v>-930.51</v>
      </c>
      <c r="K26" s="51">
        <v>-937.75</v>
      </c>
      <c r="L26" s="51">
        <v>-981.93</v>
      </c>
      <c r="M26" s="51">
        <v>-888.59</v>
      </c>
      <c r="O26" s="45">
        <f t="shared" si="8"/>
        <v>-9099.49</v>
      </c>
    </row>
    <row r="27" spans="1:15" s="44" customFormat="1" ht="15" customHeight="1" x14ac:dyDescent="0.2">
      <c r="A27" s="43" t="s">
        <v>69</v>
      </c>
      <c r="C27" s="51">
        <v>-72.5</v>
      </c>
      <c r="D27" s="51">
        <v>-75.86</v>
      </c>
      <c r="E27" s="51">
        <v>-10.92</v>
      </c>
      <c r="F27" s="51">
        <v>-138.46</v>
      </c>
      <c r="G27" s="51">
        <v>-81.430000000000007</v>
      </c>
      <c r="H27" s="51">
        <v>-127.78</v>
      </c>
      <c r="I27" s="51">
        <v>-377.37</v>
      </c>
      <c r="J27" s="51">
        <v>-16.53</v>
      </c>
      <c r="K27" s="51">
        <v>-152.84</v>
      </c>
      <c r="L27" s="51">
        <v>-94.95</v>
      </c>
      <c r="M27" s="51">
        <v>-18.77</v>
      </c>
      <c r="O27" s="45">
        <f t="shared" si="8"/>
        <v>-1167.4100000000001</v>
      </c>
    </row>
    <row r="28" spans="1:15" s="44" customFormat="1" ht="15" customHeight="1" x14ac:dyDescent="0.2">
      <c r="A28" s="43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O28" s="51"/>
    </row>
    <row r="29" spans="1:15" s="48" customFormat="1" ht="15" customHeight="1" x14ac:dyDescent="0.2">
      <c r="A29" s="46" t="s">
        <v>70</v>
      </c>
      <c r="B29" s="46"/>
      <c r="C29" s="47">
        <f t="shared" ref="C29:M29" si="9">SUM(C24:C27)</f>
        <v>-6056.75</v>
      </c>
      <c r="D29" s="47">
        <f t="shared" si="9"/>
        <v>-5998.79</v>
      </c>
      <c r="E29" s="47">
        <f t="shared" si="9"/>
        <v>-6219.4400000000005</v>
      </c>
      <c r="F29" s="47">
        <f t="shared" si="9"/>
        <v>-6197.1600000000008</v>
      </c>
      <c r="G29" s="47">
        <f t="shared" si="9"/>
        <v>-7162.1200000000008</v>
      </c>
      <c r="H29" s="47">
        <f t="shared" si="9"/>
        <v>-6769.58</v>
      </c>
      <c r="I29" s="47">
        <f t="shared" si="9"/>
        <v>-8019.6500000000005</v>
      </c>
      <c r="J29" s="47">
        <f t="shared" si="9"/>
        <v>-7452.99</v>
      </c>
      <c r="K29" s="47">
        <f t="shared" si="9"/>
        <v>-7458.84</v>
      </c>
      <c r="L29" s="47">
        <f t="shared" si="9"/>
        <v>-7473.420000000001</v>
      </c>
      <c r="M29" s="47">
        <f t="shared" si="9"/>
        <v>-7708.59</v>
      </c>
      <c r="O29" s="47">
        <f t="shared" ref="O29" si="10">SUM(O24:O27)</f>
        <v>-76517.330000000031</v>
      </c>
    </row>
    <row r="30" spans="1:15" s="38" customFormat="1" ht="15" customHeight="1" x14ac:dyDescent="0.2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O30" s="49"/>
    </row>
    <row r="31" spans="1:15" s="42" customFormat="1" ht="15" customHeight="1" x14ac:dyDescent="0.2">
      <c r="A31" s="42" t="s">
        <v>78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O31" s="50"/>
    </row>
    <row r="32" spans="1:15" s="44" customFormat="1" ht="15" customHeight="1" x14ac:dyDescent="0.2">
      <c r="A32" s="43" t="s">
        <v>79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O32" s="45">
        <f t="shared" ref="O32:O34" si="11">SUM(C32:N32)</f>
        <v>0</v>
      </c>
    </row>
    <row r="33" spans="1:15" s="44" customFormat="1" ht="15" customHeight="1" x14ac:dyDescent="0.2">
      <c r="A33" s="43" t="s">
        <v>80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O33" s="45">
        <f t="shared" si="11"/>
        <v>0</v>
      </c>
    </row>
    <row r="34" spans="1:15" s="44" customFormat="1" ht="15" customHeight="1" x14ac:dyDescent="0.2">
      <c r="A34" s="43" t="s">
        <v>81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-71</v>
      </c>
      <c r="J34" s="51">
        <v>0</v>
      </c>
      <c r="K34" s="51">
        <v>-72.599999999999994</v>
      </c>
      <c r="L34" s="51">
        <v>-87.81</v>
      </c>
      <c r="M34" s="51">
        <v>-79.09</v>
      </c>
      <c r="O34" s="45">
        <f t="shared" si="11"/>
        <v>-310.5</v>
      </c>
    </row>
    <row r="35" spans="1:15" s="56" customFormat="1" ht="15" customHeight="1" x14ac:dyDescent="0.2">
      <c r="A35" s="46" t="s">
        <v>70</v>
      </c>
      <c r="B35" s="46"/>
      <c r="C35" s="47">
        <f t="shared" ref="C35:M35" si="12">SUM(C32:C34)</f>
        <v>0</v>
      </c>
      <c r="D35" s="47">
        <f t="shared" si="12"/>
        <v>0</v>
      </c>
      <c r="E35" s="47">
        <f t="shared" si="12"/>
        <v>0</v>
      </c>
      <c r="F35" s="47">
        <f t="shared" si="12"/>
        <v>0</v>
      </c>
      <c r="G35" s="47">
        <f t="shared" si="12"/>
        <v>0</v>
      </c>
      <c r="H35" s="47">
        <f t="shared" si="12"/>
        <v>0</v>
      </c>
      <c r="I35" s="47">
        <f t="shared" si="12"/>
        <v>-71</v>
      </c>
      <c r="J35" s="47">
        <f t="shared" si="12"/>
        <v>0</v>
      </c>
      <c r="K35" s="47">
        <f t="shared" si="12"/>
        <v>-72.599999999999994</v>
      </c>
      <c r="L35" s="47">
        <f t="shared" si="12"/>
        <v>-87.81</v>
      </c>
      <c r="M35" s="47">
        <f t="shared" si="12"/>
        <v>-79.09</v>
      </c>
      <c r="O35" s="47">
        <f t="shared" ref="O35" si="13">SUM(O32:O34)</f>
        <v>-310.5</v>
      </c>
    </row>
    <row r="36" spans="1:15" ht="15" customHeight="1" x14ac:dyDescent="0.2">
      <c r="A36" s="38"/>
      <c r="B36" s="3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O36" s="49"/>
    </row>
    <row r="37" spans="1:15" s="48" customFormat="1" ht="15" customHeight="1" x14ac:dyDescent="0.2">
      <c r="A37" s="57" t="s">
        <v>82</v>
      </c>
      <c r="B37" s="58"/>
      <c r="C37" s="59">
        <f t="shared" ref="C37:M37" si="14">C18+C29+C35</f>
        <v>59.590000000000146</v>
      </c>
      <c r="D37" s="59">
        <f t="shared" si="14"/>
        <v>139.68000000000029</v>
      </c>
      <c r="E37" s="59">
        <f t="shared" si="14"/>
        <v>-65.420000000000982</v>
      </c>
      <c r="F37" s="59">
        <f t="shared" si="14"/>
        <v>-26.650000000000546</v>
      </c>
      <c r="G37" s="59">
        <f t="shared" si="14"/>
        <v>-997.6200000000008</v>
      </c>
      <c r="H37" s="59">
        <f t="shared" si="14"/>
        <v>-609.63000000000011</v>
      </c>
      <c r="I37" s="60">
        <f t="shared" si="14"/>
        <v>-1944.3200000000006</v>
      </c>
      <c r="J37" s="60">
        <f t="shared" si="14"/>
        <v>-1324.6000000000004</v>
      </c>
      <c r="K37" s="60">
        <f t="shared" si="14"/>
        <v>-1413.3200000000002</v>
      </c>
      <c r="L37" s="60">
        <f t="shared" si="14"/>
        <v>-466.2400000000012</v>
      </c>
      <c r="M37" s="60">
        <f t="shared" si="14"/>
        <v>-690.89000000000021</v>
      </c>
      <c r="O37" s="59">
        <f t="shared" ref="O37" si="15">O18+O29+O35</f>
        <v>-7339.4200000000274</v>
      </c>
    </row>
    <row r="38" spans="1:15" s="63" customFormat="1" ht="15" customHeight="1" x14ac:dyDescent="0.2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O38" s="62"/>
    </row>
    <row r="39" spans="1:15" s="66" customFormat="1" ht="15" customHeight="1" x14ac:dyDescent="0.2">
      <c r="A39" s="64" t="s">
        <v>83</v>
      </c>
      <c r="B39" s="61"/>
      <c r="C39" s="65">
        <v>-12.16</v>
      </c>
      <c r="D39" s="65">
        <v>-11.16</v>
      </c>
      <c r="E39" s="65">
        <v>-132.72</v>
      </c>
      <c r="F39" s="65">
        <v>-243.44</v>
      </c>
      <c r="G39" s="65">
        <v>-25.52</v>
      </c>
      <c r="H39" s="65">
        <f>-248.6-0.4</f>
        <v>-249</v>
      </c>
      <c r="I39" s="65">
        <v>-22.59</v>
      </c>
      <c r="J39" s="65">
        <v>-0.68</v>
      </c>
      <c r="K39" s="65">
        <v>-241.75</v>
      </c>
      <c r="L39" s="65">
        <v>-49.7</v>
      </c>
      <c r="M39" s="65">
        <v>-533.88</v>
      </c>
      <c r="O39" s="45">
        <f>SUM(C39:N39)</f>
        <v>-1522.6</v>
      </c>
    </row>
    <row r="40" spans="1:15" s="38" customFormat="1" ht="15" customHeight="1" x14ac:dyDescent="0.2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O40" s="49"/>
    </row>
    <row r="41" spans="1:15" s="66" customFormat="1" ht="15" customHeight="1" x14ac:dyDescent="0.2">
      <c r="A41" s="46" t="s">
        <v>84</v>
      </c>
      <c r="B41" s="46"/>
      <c r="C41" s="47">
        <f t="shared" ref="C41:M41" si="16">C9+C37+C39</f>
        <v>9153.6700000000019</v>
      </c>
      <c r="D41" s="47">
        <f t="shared" si="16"/>
        <v>9282.1900000000023</v>
      </c>
      <c r="E41" s="47">
        <f t="shared" si="16"/>
        <v>9084.0500000000011</v>
      </c>
      <c r="F41" s="47">
        <f t="shared" si="16"/>
        <v>8813.9600000000009</v>
      </c>
      <c r="G41" s="47">
        <f t="shared" si="16"/>
        <v>7790.82</v>
      </c>
      <c r="H41" s="47">
        <f t="shared" si="16"/>
        <v>6932.19</v>
      </c>
      <c r="I41" s="47">
        <f t="shared" si="16"/>
        <v>4965.2799999999988</v>
      </c>
      <c r="J41" s="47">
        <f t="shared" si="16"/>
        <v>3639.9999999999986</v>
      </c>
      <c r="K41" s="47">
        <f t="shared" si="16"/>
        <v>1984.9299999999985</v>
      </c>
      <c r="L41" s="47">
        <f t="shared" si="16"/>
        <v>1468.9899999999973</v>
      </c>
      <c r="M41" s="47">
        <f t="shared" si="16"/>
        <v>244.21999999999707</v>
      </c>
      <c r="O41" s="47">
        <f t="shared" ref="O41" si="17">O9+O37+O39</f>
        <v>244.21999999997433</v>
      </c>
    </row>
    <row r="43" spans="1:15" ht="15.95" customHeight="1" x14ac:dyDescent="0.2">
      <c r="A43" s="67"/>
    </row>
    <row r="44" spans="1:15" x14ac:dyDescent="0.2">
      <c r="A44" s="68"/>
    </row>
    <row r="45" spans="1:15" x14ac:dyDescent="0.2">
      <c r="A45" s="69"/>
    </row>
    <row r="46" spans="1:15" x14ac:dyDescent="0.2">
      <c r="A46" s="70"/>
    </row>
  </sheetData>
  <mergeCells count="5">
    <mergeCell ref="A1:B1"/>
    <mergeCell ref="A2:B2"/>
    <mergeCell ref="A3:O3"/>
    <mergeCell ref="A4:O4"/>
    <mergeCell ref="O6:O7"/>
  </mergeCells>
  <printOptions horizontalCentered="1"/>
  <pageMargins left="0.59055118110236227" right="0.59055118110236227" top="0.78740157480314965" bottom="0.59055118110236227" header="0.59055118110236227" footer="0.31496062992125984"/>
  <pageSetup paperSize="9" scale="54" fitToHeight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47CD-4E52-4918-970D-5F09A8CC43F1}">
  <dimension ref="A1:O19"/>
  <sheetViews>
    <sheetView zoomScale="80" zoomScaleNormal="80" workbookViewId="0">
      <selection activeCell="R16" sqref="R16"/>
    </sheetView>
  </sheetViews>
  <sheetFormatPr defaultColWidth="9.140625" defaultRowHeight="15" x14ac:dyDescent="0.2"/>
  <cols>
    <col min="1" max="1" width="80.7109375" style="30" customWidth="1"/>
    <col min="2" max="2" width="2.7109375" style="30" customWidth="1"/>
    <col min="3" max="13" width="11" style="30" bestFit="1" customWidth="1"/>
    <col min="14" max="16384" width="9.140625" style="30"/>
  </cols>
  <sheetData>
    <row r="1" spans="1:15" ht="48" customHeight="1" x14ac:dyDescent="0.2">
      <c r="A1" s="97"/>
      <c r="B1" s="97"/>
    </row>
    <row r="2" spans="1:15" ht="21.95" customHeight="1" x14ac:dyDescent="0.2">
      <c r="A2" s="97"/>
      <c r="B2" s="97"/>
    </row>
    <row r="3" spans="1:15" ht="18" customHeight="1" x14ac:dyDescent="0.2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5" ht="19.5" customHeight="1" x14ac:dyDescent="0.2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71"/>
      <c r="O4" s="71"/>
    </row>
    <row r="5" spans="1:15" ht="27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5" s="72" customFormat="1" x14ac:dyDescent="0.2">
      <c r="A6" s="34"/>
      <c r="B6" s="34"/>
      <c r="C6" s="35" t="s">
        <v>51</v>
      </c>
      <c r="D6" s="35" t="s">
        <v>52</v>
      </c>
      <c r="E6" s="35" t="s">
        <v>53</v>
      </c>
      <c r="F6" s="35" t="s">
        <v>54</v>
      </c>
      <c r="G6" s="35" t="s">
        <v>55</v>
      </c>
      <c r="H6" s="35" t="s">
        <v>56</v>
      </c>
      <c r="I6" s="35" t="s">
        <v>57</v>
      </c>
      <c r="J6" s="35" t="s">
        <v>58</v>
      </c>
      <c r="K6" s="35" t="s">
        <v>59</v>
      </c>
      <c r="L6" s="35" t="s">
        <v>60</v>
      </c>
      <c r="M6" s="35" t="s">
        <v>61</v>
      </c>
    </row>
    <row r="7" spans="1:15" s="73" customFormat="1" ht="12" thickBot="1" x14ac:dyDescent="0.25">
      <c r="A7" s="36"/>
      <c r="B7" s="36"/>
      <c r="C7" s="37">
        <v>2024</v>
      </c>
      <c r="D7" s="37">
        <v>2024</v>
      </c>
      <c r="E7" s="37">
        <v>2024</v>
      </c>
      <c r="F7" s="37">
        <v>2024</v>
      </c>
      <c r="G7" s="37">
        <v>2024</v>
      </c>
      <c r="H7" s="37">
        <v>2024</v>
      </c>
      <c r="I7" s="37">
        <v>2024</v>
      </c>
      <c r="J7" s="37">
        <v>2024</v>
      </c>
      <c r="K7" s="37">
        <v>2024</v>
      </c>
      <c r="L7" s="37">
        <v>2024</v>
      </c>
      <c r="M7" s="37">
        <v>2024</v>
      </c>
    </row>
    <row r="8" spans="1:15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5" s="77" customFormat="1" ht="30" customHeight="1" thickBot="1" x14ac:dyDescent="0.25">
      <c r="A9" s="74" t="s">
        <v>86</v>
      </c>
      <c r="B9" s="75"/>
      <c r="C9" s="76">
        <v>9153.6700000000019</v>
      </c>
      <c r="D9" s="76">
        <v>9282.1900000000023</v>
      </c>
      <c r="E9" s="76">
        <v>9084.0500000000011</v>
      </c>
      <c r="F9" s="76">
        <v>8813.9600000000009</v>
      </c>
      <c r="G9" s="76">
        <v>7790.82</v>
      </c>
      <c r="H9" s="76">
        <v>6932.19</v>
      </c>
      <c r="I9" s="76">
        <v>4965</v>
      </c>
      <c r="J9" s="76">
        <v>3639.72</v>
      </c>
      <c r="K9" s="76">
        <v>1984.9299999999985</v>
      </c>
      <c r="L9" s="76">
        <v>1468.9899999999973</v>
      </c>
      <c r="M9" s="76">
        <v>244.21999999999707</v>
      </c>
    </row>
    <row r="10" spans="1:15" s="79" customFormat="1" ht="30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5" s="83" customFormat="1" ht="30" customHeight="1" x14ac:dyDescent="0.2">
      <c r="A11" s="80" t="s">
        <v>87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5" s="83" customFormat="1" ht="20.100000000000001" customHeight="1" x14ac:dyDescent="0.2">
      <c r="A12" s="84"/>
      <c r="B12" s="81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5" s="83" customFormat="1" ht="30" customHeight="1" x14ac:dyDescent="0.2">
      <c r="A13" s="86" t="s">
        <v>88</v>
      </c>
      <c r="B13" s="81"/>
      <c r="C13" s="87">
        <v>215</v>
      </c>
      <c r="D13" s="87">
        <v>456</v>
      </c>
      <c r="E13" s="87">
        <v>721.81</v>
      </c>
      <c r="F13" s="87">
        <v>998</v>
      </c>
      <c r="G13" s="87">
        <v>1291</v>
      </c>
      <c r="H13" s="87">
        <f>1631-0.4</f>
        <v>1630.6</v>
      </c>
      <c r="I13" s="87">
        <f>1940-0.4</f>
        <v>1939.6</v>
      </c>
      <c r="J13" s="87">
        <v>2242</v>
      </c>
      <c r="K13" s="87">
        <v>2548</v>
      </c>
      <c r="L13" s="87">
        <v>2853</v>
      </c>
      <c r="M13" s="87">
        <v>1747</v>
      </c>
    </row>
    <row r="14" spans="1:15" s="83" customFormat="1" ht="45.75" customHeight="1" x14ac:dyDescent="0.2">
      <c r="A14" s="86" t="s">
        <v>89</v>
      </c>
      <c r="B14" s="81"/>
      <c r="C14" s="87">
        <v>-70</v>
      </c>
      <c r="D14" s="87">
        <v>-70</v>
      </c>
      <c r="E14" s="87">
        <v>0</v>
      </c>
      <c r="F14" s="87">
        <v>0</v>
      </c>
      <c r="G14" s="87">
        <v>0</v>
      </c>
      <c r="H14" s="87">
        <v>0</v>
      </c>
      <c r="I14" s="87">
        <f>17-0.4</f>
        <v>16.600000000000001</v>
      </c>
      <c r="J14" s="87">
        <v>0</v>
      </c>
      <c r="K14" s="87">
        <v>-80</v>
      </c>
      <c r="L14" s="87">
        <v>-57</v>
      </c>
      <c r="M14" s="87">
        <v>-62</v>
      </c>
    </row>
    <row r="15" spans="1:15" s="83" customFormat="1" ht="30" customHeight="1" x14ac:dyDescent="0.2">
      <c r="A15" s="86" t="s">
        <v>90</v>
      </c>
      <c r="B15" s="81"/>
      <c r="C15" s="87">
        <v>0</v>
      </c>
      <c r="D15" s="87">
        <v>1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</row>
    <row r="16" spans="1:15" s="79" customFormat="1" ht="30" customHeight="1" x14ac:dyDescent="0.2">
      <c r="A16" s="86" t="s">
        <v>91</v>
      </c>
      <c r="B16" s="81"/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</row>
    <row r="17" spans="1:13" s="91" customFormat="1" ht="20.100000000000001" customHeight="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3" s="83" customFormat="1" ht="30" customHeight="1" thickBot="1" x14ac:dyDescent="0.25">
      <c r="A18" s="92" t="s">
        <v>92</v>
      </c>
      <c r="B18" s="93"/>
      <c r="C18" s="94">
        <f t="shared" ref="C18:D18" si="0">SUM(C9:C16)</f>
        <v>9298.6700000000019</v>
      </c>
      <c r="D18" s="94">
        <f t="shared" si="0"/>
        <v>9669.1900000000023</v>
      </c>
      <c r="E18" s="94">
        <f t="shared" ref="E18:M18" si="1">SUM(E9:E16)</f>
        <v>9805.86</v>
      </c>
      <c r="F18" s="94">
        <f t="shared" si="1"/>
        <v>9811.9600000000009</v>
      </c>
      <c r="G18" s="94">
        <f t="shared" si="1"/>
        <v>9081.82</v>
      </c>
      <c r="H18" s="94">
        <f t="shared" si="1"/>
        <v>8562.7899999999991</v>
      </c>
      <c r="I18" s="94">
        <f t="shared" si="1"/>
        <v>6921.2000000000007</v>
      </c>
      <c r="J18" s="94">
        <f t="shared" si="1"/>
        <v>5881.7199999999993</v>
      </c>
      <c r="K18" s="94">
        <f t="shared" si="1"/>
        <v>4452.9299999999985</v>
      </c>
      <c r="L18" s="94">
        <f t="shared" si="1"/>
        <v>4264.9899999999971</v>
      </c>
      <c r="M18" s="94">
        <f t="shared" si="1"/>
        <v>1929.2199999999971</v>
      </c>
    </row>
    <row r="19" spans="1:13" ht="15.95" customHeight="1" x14ac:dyDescent="0.2"/>
  </sheetData>
  <mergeCells count="4">
    <mergeCell ref="A1:B1"/>
    <mergeCell ref="A2:B2"/>
    <mergeCell ref="A3:M3"/>
    <mergeCell ref="A4:M4"/>
  </mergeCells>
  <printOptions horizontalCentered="1"/>
  <pageMargins left="0.70866141732283472" right="0.70866141732283472" top="1.181102362204724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5F92A4-2952-4F30-A5D3-7CB660B2CCC0}"/>
</file>

<file path=customXml/itemProps2.xml><?xml version="1.0" encoding="utf-8"?>
<ds:datastoreItem xmlns:ds="http://schemas.openxmlformats.org/officeDocument/2006/customXml" ds:itemID="{A09BA865-C599-467A-97C6-C10125B25412}"/>
</file>

<file path=customXml/itemProps3.xml><?xml version="1.0" encoding="utf-8"?>
<ds:datastoreItem xmlns:ds="http://schemas.openxmlformats.org/officeDocument/2006/customXml" ds:itemID="{8AE5F9F8-FD14-402D-9E27-6482FB742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Balanço</vt:lpstr>
      <vt:lpstr>DRE</vt:lpstr>
      <vt:lpstr>HC- PERDIZES </vt:lpstr>
      <vt:lpstr>CONCILIAÇÃO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2024-12-19T19:11:17Z</cp:lastPrinted>
  <dcterms:created xsi:type="dcterms:W3CDTF">2009-05-29T19:07:05Z</dcterms:created>
  <dcterms:modified xsi:type="dcterms:W3CDTF">2024-12-27T14:23:41Z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