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9040E4F0-BCF7-4201-94C2-472CA9358E7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CESP-CGs OP 88700_701" sheetId="11" state="hidden" r:id="rId1"/>
    <sheet name="Balanço" sheetId="24" r:id="rId2"/>
    <sheet name="DRE" sheetId="25" r:id="rId3"/>
    <sheet name="HC- PERDIZES " sheetId="21" r:id="rId4"/>
    <sheet name="CONCILIAÇÃO" sheetId="22" r:id="rId5"/>
  </sheets>
  <externalReferences>
    <externalReference r:id="rId6"/>
    <externalReference r:id="rId7"/>
    <externalReference r:id="rId8"/>
  </externalReferences>
  <definedNames>
    <definedName name="_xlnm._FilterDatabase" localSheetId="1" hidden="1">Balanço!$A$8:$A$27</definedName>
    <definedName name="_xlnm._FilterDatabase" localSheetId="2" hidden="1">DRE!$A$8:$A$14</definedName>
    <definedName name="A" localSheetId="3">#REF!</definedName>
    <definedName name="A" localSheetId="0">#REF!</definedName>
    <definedName name="A">#REF!</definedName>
    <definedName name="AAAAAAAAAAA" localSheetId="3">#REF!</definedName>
    <definedName name="AAAAAAAAAAA" localSheetId="0">#REF!</definedName>
    <definedName name="AAAAAAAAAAA">#REF!</definedName>
    <definedName name="_xlnm.Print_Area" localSheetId="0">'ICESP-CGs OP 88700_701'!$A$1:$Q$40</definedName>
    <definedName name="B" localSheetId="3">#REF!</definedName>
    <definedName name="B" localSheetId="0">#REF!</definedName>
    <definedName name="B">#REF!</definedName>
    <definedName name="b110000000000">#REF!</definedName>
    <definedName name="bbbbbbbbbbbbbbb" localSheetId="3">#REF!</definedName>
    <definedName name="bbbbbbbbbbbbbbb" localSheetId="0">#REF!</definedName>
    <definedName name="bbbbbbbbbbbbbbb">#REF!</definedName>
    <definedName name="CONSOL_HIERARQUIZADO_HCOP" localSheetId="3">#REF!</definedName>
    <definedName name="CONSOL_HIERARQUIZADO_HCOP" localSheetId="0">#REF!</definedName>
    <definedName name="CONSOL_HIERARQUIZADO_HCOP">#REF!</definedName>
    <definedName name="CONSOLIDADO" localSheetId="3">#REF!</definedName>
    <definedName name="CONSOLIDADO" localSheetId="0">#REF!</definedName>
    <definedName name="CONSOLIDADO">#REF!</definedName>
    <definedName name="CRIS" localSheetId="3">#REF!</definedName>
    <definedName name="CRIS" localSheetId="0">#REF!</definedName>
    <definedName name="CRIS">#REF!</definedName>
    <definedName name="E" localSheetId="3">#REF!</definedName>
    <definedName name="E" localSheetId="0">#REF!</definedName>
    <definedName name="E">#REF!</definedName>
    <definedName name="e_consolidado_hier_completa" localSheetId="3">#REF!</definedName>
    <definedName name="e_consolidado_hier_completa" localSheetId="0">#REF!</definedName>
    <definedName name="e_consolidado_hier_completa">#REF!</definedName>
    <definedName name="e_consolidado_julho07_hier_completa" localSheetId="3">#REF!</definedName>
    <definedName name="e_consolidado_julho07_hier_completa" localSheetId="0">#REF!</definedName>
    <definedName name="e_consolidado_julho07_hier_completa">#REF!</definedName>
    <definedName name="e_saldo_total_julh07_hier_completa" localSheetId="3">#REF!</definedName>
    <definedName name="e_saldo_total_julh07_hier_completa" localSheetId="0">#REF!</definedName>
    <definedName name="e_saldo_total_julh07_hier_completa">#REF!</definedName>
    <definedName name="F" localSheetId="3">#REF!</definedName>
    <definedName name="F" localSheetId="0">#REF!</definedName>
    <definedName name="F">#REF!</definedName>
    <definedName name="FFFFFFF" localSheetId="3">#REF!</definedName>
    <definedName name="FFFFFFF" localSheetId="0">#REF!</definedName>
    <definedName name="FFFFFFF">#REF!</definedName>
    <definedName name="FFFFFFFFFFFFFFFFFF" localSheetId="3">#REF!</definedName>
    <definedName name="FFFFFFFFFFFFFFFFFF" localSheetId="0">#REF!</definedName>
    <definedName name="FFFFFFFFFFFFFFFFFF">#REF!</definedName>
    <definedName name="fppfpfpfp" localSheetId="3">#REF!</definedName>
    <definedName name="fppfpfpfp" localSheetId="0">#REF!</definedName>
    <definedName name="fppfpfpfp">#REF!</definedName>
    <definedName name="ggg" localSheetId="3">#REF!</definedName>
    <definedName name="ggg" localSheetId="0">#REF!</definedName>
    <definedName name="ggg">#REF!</definedName>
    <definedName name="GR" localSheetId="3">#REF!</definedName>
    <definedName name="GR" localSheetId="0">#REF!</definedName>
    <definedName name="GR">#REF!</definedName>
    <definedName name="ICESP_DFC___CONSOL_HIERAR" localSheetId="3">#REF!</definedName>
    <definedName name="ICESP_DFC___CONSOL_HIERAR" localSheetId="0">#REF!</definedName>
    <definedName name="ICESP_DFC___CONSOL_HIERAR">#REF!</definedName>
    <definedName name="já" localSheetId="3">#REF!</definedName>
    <definedName name="já" localSheetId="0">#REF!</definedName>
    <definedName name="já">#REF!</definedName>
    <definedName name="jjjjjjjjjjjjjjjjjjjjj" localSheetId="3">#REF!</definedName>
    <definedName name="jjjjjjjjjjjjjjjjjjjjj" localSheetId="0">#REF!</definedName>
    <definedName name="jjjjjjjjjjjjjjjjjjjjj">#REF!</definedName>
    <definedName name="k" localSheetId="3">#REF!</definedName>
    <definedName name="k" localSheetId="0">#REF!</definedName>
    <definedName name="k">#REF!</definedName>
    <definedName name="LDLDLDLDLD" localSheetId="3">#REF!</definedName>
    <definedName name="LDLDLDLDLD" localSheetId="0">#REF!</definedName>
    <definedName name="LDLDLDLDLD">#REF!</definedName>
    <definedName name="LL" localSheetId="3">#REF!</definedName>
    <definedName name="LL" localSheetId="0">#REF!</definedName>
    <definedName name="LL">#REF!</definedName>
    <definedName name="mmmm" localSheetId="3">#REF!</definedName>
    <definedName name="mmmm" localSheetId="0">#REF!</definedName>
    <definedName name="mmmm">#REF!</definedName>
    <definedName name="N___Consolidado_ICESP_HIER" localSheetId="3">#REF!</definedName>
    <definedName name="N___Consolidado_ICESP_HIER" localSheetId="0">#REF!</definedName>
    <definedName name="N___Consolidado_ICESP_HIER">#REF!</definedName>
    <definedName name="o" localSheetId="3">#REF!</definedName>
    <definedName name="o" localSheetId="0">#REF!</definedName>
    <definedName name="o">#REF!</definedName>
    <definedName name="tb" localSheetId="3">#REF!</definedName>
    <definedName name="tb" localSheetId="0">#REF!</definedName>
    <definedName name="tb">#REF!</definedName>
    <definedName name="tbCG" localSheetId="3">[1]Plan1!$J$5:$K$1422</definedName>
    <definedName name="tbCG">[2]Plan1!$J$5:$K$1422</definedName>
    <definedName name="tbEspTit" localSheetId="3">[1]Plan1!$A$5:$B$7</definedName>
    <definedName name="tbEspTit">[2]Plan1!$A$5:$B$7</definedName>
    <definedName name="tbTpReceita" localSheetId="3">[1]Plan1!$D$5:$E$10</definedName>
    <definedName name="tbTpReceita">[2]Plan1!$D$5:$E$10</definedName>
    <definedName name="z" localSheetId="3">#REF!</definedName>
    <definedName name="z" localSheetId="0">#REF!</definedName>
    <definedName name="z">#REF!</definedName>
    <definedName name="ZZ_DISTR_AIH_CONTR_DEZ2005" localSheetId="3">#REF!</definedName>
    <definedName name="ZZ_DISTR_AIH_CONTR_DEZ2005" localSheetId="0">#REF!</definedName>
    <definedName name="ZZ_DISTR_AIH_CONTR_DEZ2005">#REF!</definedName>
    <definedName name="ZZ_DISTR_AIH_CONTR_JAN2006" localSheetId="3">#REF!</definedName>
    <definedName name="ZZ_DISTR_AIH_CONTR_JAN2006" localSheetId="0">#REF!</definedName>
    <definedName name="ZZ_DISTR_AIH_CONTR_JAN2006">#REF!</definedName>
    <definedName name="ZZ_DISTR_AMB_CONTR_DEZ2005" localSheetId="3">#REF!</definedName>
    <definedName name="ZZ_DISTR_AMB_CONTR_DEZ2005" localSheetId="0">#REF!</definedName>
    <definedName name="ZZ_DISTR_AMB_CONTR_DEZ2005">#REF!</definedName>
    <definedName name="ZZ_DISTR_AMB_CONTR_JAN2006" localSheetId="3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3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25" l="1"/>
  <c r="L25" i="25" s="1"/>
  <c r="K25" i="25"/>
  <c r="J25" i="25"/>
  <c r="I25" i="25"/>
  <c r="H25" i="25"/>
  <c r="G25" i="25"/>
  <c r="F25" i="25"/>
  <c r="E25" i="25"/>
  <c r="D25" i="25"/>
  <c r="C25" i="25"/>
  <c r="B25" i="25"/>
  <c r="J23" i="25"/>
  <c r="J28" i="25" s="1"/>
  <c r="I23" i="25"/>
  <c r="I28" i="25" s="1"/>
  <c r="D23" i="25"/>
  <c r="D28" i="25" s="1"/>
  <c r="L21" i="25"/>
  <c r="J21" i="25"/>
  <c r="L20" i="25"/>
  <c r="L19" i="25"/>
  <c r="L18" i="25"/>
  <c r="L17" i="25"/>
  <c r="L16" i="25"/>
  <c r="L15" i="25"/>
  <c r="L14" i="25"/>
  <c r="K13" i="25"/>
  <c r="J13" i="25"/>
  <c r="I13" i="25"/>
  <c r="L13" i="25" s="1"/>
  <c r="H13" i="25"/>
  <c r="G13" i="25"/>
  <c r="F13" i="25"/>
  <c r="E13" i="25"/>
  <c r="E23" i="25" s="1"/>
  <c r="E28" i="25" s="1"/>
  <c r="D13" i="25"/>
  <c r="C13" i="25"/>
  <c r="B13" i="25"/>
  <c r="L11" i="25"/>
  <c r="L10" i="25"/>
  <c r="L9" i="25"/>
  <c r="K8" i="25"/>
  <c r="K23" i="25" s="1"/>
  <c r="K28" i="25" s="1"/>
  <c r="J8" i="25"/>
  <c r="I8" i="25"/>
  <c r="H8" i="25"/>
  <c r="H23" i="25" s="1"/>
  <c r="H28" i="25" s="1"/>
  <c r="G8" i="25"/>
  <c r="G23" i="25" s="1"/>
  <c r="G28" i="25" s="1"/>
  <c r="F8" i="25"/>
  <c r="F23" i="25" s="1"/>
  <c r="F28" i="25" s="1"/>
  <c r="E8" i="25"/>
  <c r="D8" i="25"/>
  <c r="C8" i="25"/>
  <c r="C23" i="25" s="1"/>
  <c r="C28" i="25" s="1"/>
  <c r="B8" i="25"/>
  <c r="B23" i="25" s="1"/>
  <c r="B28" i="25" s="1"/>
  <c r="K25" i="24"/>
  <c r="J25" i="24"/>
  <c r="I25" i="24"/>
  <c r="I18" i="24" s="1"/>
  <c r="H25" i="24"/>
  <c r="G25" i="24"/>
  <c r="F25" i="24"/>
  <c r="E25" i="24"/>
  <c r="D25" i="24"/>
  <c r="C25" i="24"/>
  <c r="B25" i="24"/>
  <c r="K19" i="24"/>
  <c r="K18" i="24" s="1"/>
  <c r="J19" i="24"/>
  <c r="J18" i="24" s="1"/>
  <c r="I19" i="24"/>
  <c r="H19" i="24"/>
  <c r="G19" i="24"/>
  <c r="G18" i="24" s="1"/>
  <c r="F19" i="24"/>
  <c r="E19" i="24"/>
  <c r="D19" i="24"/>
  <c r="D18" i="24" s="1"/>
  <c r="C19" i="24"/>
  <c r="C18" i="24" s="1"/>
  <c r="B19" i="24"/>
  <c r="H18" i="24"/>
  <c r="F18" i="24"/>
  <c r="E18" i="24"/>
  <c r="B18" i="24"/>
  <c r="K15" i="24"/>
  <c r="J15" i="24"/>
  <c r="I15" i="24"/>
  <c r="H15" i="24"/>
  <c r="G15" i="24"/>
  <c r="F15" i="24"/>
  <c r="F8" i="24" s="1"/>
  <c r="E15" i="24"/>
  <c r="D15" i="24"/>
  <c r="C15" i="24"/>
  <c r="C8" i="24" s="1"/>
  <c r="B15" i="24"/>
  <c r="K9" i="24"/>
  <c r="J9" i="24"/>
  <c r="J8" i="24" s="1"/>
  <c r="I9" i="24"/>
  <c r="I8" i="24" s="1"/>
  <c r="H9" i="24"/>
  <c r="G9" i="24"/>
  <c r="F9" i="24"/>
  <c r="E9" i="24"/>
  <c r="E8" i="24" s="1"/>
  <c r="D9" i="24"/>
  <c r="D8" i="24" s="1"/>
  <c r="C9" i="24"/>
  <c r="B9" i="24"/>
  <c r="K8" i="24"/>
  <c r="H8" i="24"/>
  <c r="G8" i="24"/>
  <c r="B8" i="24"/>
  <c r="L8" i="25" l="1"/>
  <c r="L23" i="25" s="1"/>
  <c r="L28" i="25" s="1"/>
  <c r="L18" i="22" l="1"/>
  <c r="L35" i="21"/>
  <c r="L24" i="21"/>
  <c r="L29" i="21" s="1"/>
  <c r="L18" i="21"/>
  <c r="K18" i="22"/>
  <c r="L37" i="21" l="1"/>
  <c r="K35" i="21" l="1"/>
  <c r="K24" i="21"/>
  <c r="K29" i="21" s="1"/>
  <c r="K18" i="21"/>
  <c r="J18" i="22"/>
  <c r="K37" i="21" l="1"/>
  <c r="J35" i="21" l="1"/>
  <c r="J24" i="21"/>
  <c r="J29" i="21" s="1"/>
  <c r="J18" i="21"/>
  <c r="I13" i="22"/>
  <c r="I14" i="22"/>
  <c r="I35" i="21"/>
  <c r="I24" i="21"/>
  <c r="I29" i="21" s="1"/>
  <c r="I18" i="21"/>
  <c r="I18" i="22" l="1"/>
  <c r="I37" i="21"/>
  <c r="J37" i="21"/>
  <c r="H13" i="22"/>
  <c r="H39" i="21"/>
  <c r="H35" i="21" l="1"/>
  <c r="H24" i="21"/>
  <c r="H29" i="21" s="1"/>
  <c r="H15" i="21"/>
  <c r="H18" i="22"/>
  <c r="G15" i="21"/>
  <c r="H18" i="21" l="1"/>
  <c r="H37" i="21" s="1"/>
  <c r="G35" i="21" l="1"/>
  <c r="G24" i="21"/>
  <c r="G29" i="21" s="1"/>
  <c r="G18" i="21"/>
  <c r="G18" i="22"/>
  <c r="G37" i="21" l="1"/>
  <c r="F18" i="22"/>
  <c r="E18" i="22"/>
  <c r="D18" i="22"/>
  <c r="C18" i="22"/>
  <c r="N39" i="21"/>
  <c r="F35" i="21"/>
  <c r="E35" i="21"/>
  <c r="D35" i="21"/>
  <c r="C35" i="21"/>
  <c r="N34" i="21"/>
  <c r="N33" i="21"/>
  <c r="N32" i="21"/>
  <c r="N27" i="21"/>
  <c r="N26" i="21"/>
  <c r="N25" i="21"/>
  <c r="F24" i="21"/>
  <c r="F29" i="21" s="1"/>
  <c r="E24" i="21"/>
  <c r="E29" i="21" s="1"/>
  <c r="D24" i="21"/>
  <c r="D29" i="21" s="1"/>
  <c r="C24" i="21"/>
  <c r="C29" i="21" s="1"/>
  <c r="N23" i="21"/>
  <c r="N22" i="21"/>
  <c r="N21" i="21"/>
  <c r="F18" i="21"/>
  <c r="E18" i="21"/>
  <c r="D18" i="21"/>
  <c r="C18" i="21"/>
  <c r="N17" i="21"/>
  <c r="N16" i="21"/>
  <c r="N15" i="21"/>
  <c r="N14" i="21"/>
  <c r="N13" i="21"/>
  <c r="N12" i="21"/>
  <c r="N9" i="21"/>
  <c r="N35" i="21" l="1"/>
  <c r="E37" i="21"/>
  <c r="N24" i="21"/>
  <c r="F37" i="21"/>
  <c r="N29" i="21"/>
  <c r="N18" i="21"/>
  <c r="C37" i="21"/>
  <c r="C41" i="21" s="1"/>
  <c r="D9" i="21" s="1"/>
  <c r="D37" i="21"/>
  <c r="N37" i="21" l="1"/>
  <c r="N41" i="21" s="1"/>
  <c r="D41" i="21"/>
  <c r="E9" i="21" s="1"/>
  <c r="E41" i="21" s="1"/>
  <c r="F9" i="21" s="1"/>
  <c r="F41" i="21" s="1"/>
  <c r="G9" i="21" s="1"/>
  <c r="G41" i="21" s="1"/>
  <c r="H9" i="21" s="1"/>
  <c r="H41" i="21" s="1"/>
  <c r="I9" i="21" s="1"/>
  <c r="I41" i="21" s="1"/>
  <c r="J9" i="21" s="1"/>
  <c r="J41" i="21" s="1"/>
  <c r="K9" i="21" s="1"/>
  <c r="K41" i="21" s="1"/>
  <c r="L9" i="21" s="1"/>
  <c r="L41" i="21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<sst xmlns="http://schemas.openxmlformats.org/spreadsheetml/2006/main" count="164" uniqueCount="97">
  <si>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</si>
  <si>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</si>
  <si>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</si>
  <si>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</si>
  <si>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</si>
  <si>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</si>
  <si>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</si>
  <si>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</si>
  <si>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</si>
  <si>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</si>
  <si>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</si>
  <si>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</si>
  <si>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</si>
  <si>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</si>
  <si>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</si>
  <si>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</si>
  <si>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</si>
  <si>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</si>
  <si>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</si>
  <si>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</si>
  <si>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</si>
  <si>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</si>
  <si>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</si>
  <si>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</si>
  <si>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</si>
  <si>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</si>
  <si>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</si>
  <si>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</si>
  <si>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</si>
  <si>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</si>
  <si>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</si>
  <si>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</si>
  <si>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</si>
  <si>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</si>
  <si>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</si>
  <si>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</si>
  <si>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</si>
  <si>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</si>
  <si>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</si>
  <si>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</si>
  <si>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</si>
  <si>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</si>
  <si>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</si>
  <si>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</si>
  <si>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</si>
  <si>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</si>
  <si>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</si>
  <si>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INSTITUTO PERDIZES - CONTRATO DE GESTÃO Nº 02/2022 (CG 75.000)</t>
  </si>
  <si>
    <t>CONCILIAÇÃO BANCÁRIA (R$ MIL)</t>
  </si>
  <si>
    <t>FLUXOS DE CAIXA DE JANEIRO A OUTUBRO/2024 (R$ MIL)</t>
  </si>
  <si>
    <t>INSTITUTO PERDIZES</t>
  </si>
  <si>
    <t>CONTRATO DE GESTÃO Nº 02/2022</t>
  </si>
  <si>
    <t>BALANÇOS PATRIMONIAIS DE JANEIRO A OUTUBRO/2024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</si>
  <si>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</si>
  <si>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</si>
  <si>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</si>
  <si>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</si>
  <si>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</si>
  <si>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</si>
  <si>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</si>
  <si>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</si>
  <si>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</si>
  <si>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</si>
  <si>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ATIVO</t>
  </si>
  <si>
    <t>CIRCULANTE</t>
  </si>
  <si>
    <t>CAIXA E EQUIVALENTES DE CAIXA</t>
  </si>
  <si>
    <t>CONTAS A RECEBER</t>
  </si>
  <si>
    <t>ESTOQUES</t>
  </si>
  <si>
    <t>DESPESAS ANTECIPADAS</t>
  </si>
  <si>
    <t>OUTROS CRÉDITOS</t>
  </si>
  <si>
    <t>ATIVO NÃO CIRCULANTE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</si>
  <si>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</si>
  <si>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</si>
  <si>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</si>
  <si>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</si>
  <si>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</si>
  <si>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</si>
  <si>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OUTRAS OBRIGAÇÕES</t>
  </si>
  <si>
    <t>PATRIMÔNIO LÍQUIDO</t>
  </si>
  <si>
    <t>RESULTADO ACUMULADO</t>
  </si>
  <si>
    <t>RESULTADO DO PERÍODO</t>
  </si>
  <si>
    <t>DEMONSTRAÇÃO DOS RESULTADOS DE JANEIRO A OUTUBRO/2024 (R$)</t>
  </si>
  <si>
    <t>RECEITAS OPERACIONAIS</t>
  </si>
  <si>
    <t>DOAÇÕES</t>
  </si>
  <si>
    <t>OUTRAS RECEITAS</t>
  </si>
  <si>
    <t>DESPESAS OPERACIONAIS</t>
  </si>
  <si>
    <t>PESSOAL</t>
  </si>
  <si>
    <t>SERVIÇOS PROFISSIONAIS</t>
  </si>
  <si>
    <t>MATERIAIS PARA CONSUMO</t>
  </si>
  <si>
    <t>ALUGUÉIS</t>
  </si>
  <si>
    <t xml:space="preserve">REPASSES HCFMUSP - SERV. PRESTADOS </t>
  </si>
  <si>
    <t>UTILIDADES E SERVIÇOS</t>
  </si>
  <si>
    <t>DEPRECIAÇÕES E AMORTIZAÇÕES</t>
  </si>
  <si>
    <t>OUTRAS DESPESAS</t>
  </si>
  <si>
    <t>RESULTADO OPERACIONAL</t>
  </si>
  <si>
    <t>RESULTADOS FINANCEIROS LÍQUIDOS</t>
  </si>
  <si>
    <t>RECEITAS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</si>
</sst>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sz val="8"/>
      <color indexed="8"/>
      <name val="Verdana"/>
      <family val="2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MS Sans Serif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40" fillId="0" borderId="0"/>
    <xf numFmtId="0" fontId="41" fillId="0" borderId="0">
      <alignment vertical="top"/>
    </xf>
    <xf numFmtId="43" fontId="48" fillId="0" borderId="0" applyFont="0" applyFill="0" applyBorder="0" applyAlignment="0" applyProtection="0"/>
    <xf numFmtId="166" fontId="41" fillId="0" borderId="0" applyFont="0" applyFill="0" applyBorder="0" applyAlignment="0" applyProtection="0">
      <alignment vertical="top"/>
    </xf>
  </cellStyleXfs>
  <cellXfs count="13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2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38" fontId="25" fillId="0" borderId="2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4" xfId="0" applyFont="1" applyBorder="1" applyAlignment="1">
      <alignment horizontal="left" vertical="center" indent="2"/>
    </xf>
    <xf numFmtId="0" fontId="26" fillId="0" borderId="0" xfId="0" applyFont="1" applyAlignment="1">
      <alignment vertical="center"/>
    </xf>
    <xf numFmtId="164" fontId="26" fillId="0" borderId="5" xfId="0" applyNumberFormat="1" applyFont="1" applyBorder="1" applyAlignment="1">
      <alignment vertical="center"/>
    </xf>
    <xf numFmtId="0" fontId="25" fillId="5" borderId="4" xfId="0" applyFont="1" applyFill="1" applyBorder="1" applyAlignment="1">
      <alignment horizontal="left" vertical="center" indent="2"/>
    </xf>
    <xf numFmtId="164" fontId="25" fillId="5" borderId="5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5" fontId="26" fillId="0" borderId="5" xfId="0" applyNumberFormat="1" applyFont="1" applyBorder="1" applyAlignment="1">
      <alignment vertical="center"/>
    </xf>
    <xf numFmtId="0" fontId="27" fillId="6" borderId="4" xfId="0" applyFont="1" applyFill="1" applyBorder="1" applyAlignment="1">
      <alignment horizontal="left" vertical="center" indent="3"/>
    </xf>
    <xf numFmtId="0" fontId="27" fillId="6" borderId="0" xfId="0" applyFont="1" applyFill="1" applyAlignment="1">
      <alignment vertical="center"/>
    </xf>
    <xf numFmtId="165" fontId="27" fillId="6" borderId="5" xfId="0" applyNumberFormat="1" applyFont="1" applyFill="1" applyBorder="1" applyAlignment="1">
      <alignment vertical="center"/>
    </xf>
    <xf numFmtId="164" fontId="25" fillId="6" borderId="4" xfId="0" applyNumberFormat="1" applyFont="1" applyFill="1" applyBorder="1" applyAlignment="1">
      <alignment horizontal="left" vertical="center" indent="2"/>
    </xf>
    <xf numFmtId="164" fontId="25" fillId="6" borderId="0" xfId="0" applyNumberFormat="1" applyFont="1" applyFill="1" applyAlignment="1">
      <alignment vertical="center"/>
    </xf>
    <xf numFmtId="164" fontId="25" fillId="6" borderId="5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164" fontId="28" fillId="0" borderId="0" xfId="0" applyNumberFormat="1" applyFont="1" applyAlignment="1">
      <alignment vertical="center"/>
    </xf>
    <xf numFmtId="0" fontId="28" fillId="0" borderId="4" xfId="0" applyFont="1" applyBorder="1" applyAlignment="1">
      <alignment horizontal="left" vertical="center"/>
    </xf>
    <xf numFmtId="165" fontId="28" fillId="0" borderId="5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0" xfId="0" applyFont="1" applyAlignment="1">
      <alignment vertical="center"/>
    </xf>
    <xf numFmtId="38" fontId="33" fillId="0" borderId="2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5" fillId="0" borderId="0" xfId="0" applyFont="1" applyAlignment="1">
      <alignment horizontal="left" vertical="center" indent="1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6" fillId="0" borderId="8" xfId="0" applyFont="1" applyBorder="1" applyAlignment="1">
      <alignment horizontal="left" vertical="center" indent="2"/>
    </xf>
    <xf numFmtId="3" fontId="36" fillId="0" borderId="8" xfId="0" applyNumberFormat="1" applyFont="1" applyBorder="1" applyAlignment="1">
      <alignment vertical="center"/>
    </xf>
    <xf numFmtId="0" fontId="36" fillId="0" borderId="4" xfId="0" applyFont="1" applyBorder="1" applyAlignment="1">
      <alignment horizontal="left" vertical="center" wrapText="1" indent="3"/>
    </xf>
    <xf numFmtId="3" fontId="36" fillId="0" borderId="5" xfId="0" applyNumberFormat="1" applyFont="1" applyBorder="1" applyAlignment="1">
      <alignment vertical="center"/>
    </xf>
    <xf numFmtId="0" fontId="38" fillId="0" borderId="0" xfId="0" applyFont="1" applyAlignment="1">
      <alignment horizontal="left" vertical="center" indent="2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33" fillId="7" borderId="6" xfId="0" applyFont="1" applyFill="1" applyBorder="1" applyAlignment="1">
      <alignment vertical="center"/>
    </xf>
    <xf numFmtId="0" fontId="33" fillId="7" borderId="0" xfId="0" applyFont="1" applyFill="1" applyAlignment="1">
      <alignment vertical="center"/>
    </xf>
    <xf numFmtId="164" fontId="33" fillId="7" borderId="7" xfId="0" applyNumberFormat="1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0" fontId="42" fillId="0" borderId="0" xfId="4" applyFont="1" applyAlignment="1">
      <alignment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42" fillId="0" borderId="0" xfId="4" applyFont="1" applyAlignment="1">
      <alignment horizontal="center" vertical="center"/>
    </xf>
    <xf numFmtId="0" fontId="43" fillId="0" borderId="0" xfId="4" applyFont="1" applyAlignment="1">
      <alignment vertical="center"/>
    </xf>
    <xf numFmtId="0" fontId="44" fillId="0" borderId="0" xfId="4" applyFont="1" applyAlignment="1">
      <alignment horizontal="center" vertical="center" wrapText="1"/>
    </xf>
    <xf numFmtId="0" fontId="45" fillId="0" borderId="0" xfId="4" applyFont="1" applyAlignment="1">
      <alignment vertical="center"/>
    </xf>
    <xf numFmtId="0" fontId="42" fillId="0" borderId="0" xfId="4" applyFont="1" applyAlignment="1">
      <alignment horizontal="center" vertical="center" wrapText="1"/>
    </xf>
    <xf numFmtId="0" fontId="42" fillId="0" borderId="0" xfId="4" applyFont="1" applyAlignment="1">
      <alignment horizontal="center" vertical="center" wrapText="1"/>
    </xf>
    <xf numFmtId="0" fontId="46" fillId="8" borderId="0" xfId="4" applyFont="1" applyFill="1" applyAlignment="1">
      <alignment horizontal="center" vertical="center"/>
    </xf>
    <xf numFmtId="0" fontId="47" fillId="9" borderId="0" xfId="4" applyFont="1" applyFill="1" applyAlignment="1">
      <alignment vertical="center"/>
    </xf>
    <xf numFmtId="3" fontId="47" fillId="9" borderId="0" xfId="5" applyNumberFormat="1" applyFont="1" applyFill="1" applyAlignment="1">
      <alignment horizontal="right" vertical="center"/>
    </xf>
    <xf numFmtId="0" fontId="49" fillId="0" borderId="0" xfId="4" applyFont="1" applyAlignment="1">
      <alignment vertical="center"/>
    </xf>
    <xf numFmtId="0" fontId="47" fillId="10" borderId="0" xfId="4" applyFont="1" applyFill="1" applyAlignment="1">
      <alignment vertical="center"/>
    </xf>
    <xf numFmtId="3" fontId="47" fillId="10" borderId="0" xfId="5" applyNumberFormat="1" applyFont="1" applyFill="1" applyAlignment="1">
      <alignment horizontal="right" vertical="center"/>
    </xf>
    <xf numFmtId="0" fontId="49" fillId="0" borderId="0" xfId="4" applyFont="1" applyAlignment="1">
      <alignment horizontal="left" vertical="center" indent="1"/>
    </xf>
    <xf numFmtId="3" fontId="49" fillId="0" borderId="0" xfId="5" applyNumberFormat="1" applyFont="1" applyFill="1" applyAlignment="1">
      <alignment horizontal="right" vertical="center"/>
    </xf>
    <xf numFmtId="0" fontId="50" fillId="0" borderId="0" xfId="4" applyFont="1" applyAlignment="1">
      <alignment vertical="center"/>
    </xf>
    <xf numFmtId="0" fontId="44" fillId="0" borderId="0" xfId="4" applyFont="1" applyAlignment="1">
      <alignment vertical="center" wrapText="1"/>
    </xf>
    <xf numFmtId="0" fontId="42" fillId="0" borderId="0" xfId="4" applyFont="1" applyAlignment="1">
      <alignment vertical="center" wrapText="1"/>
    </xf>
    <xf numFmtId="4" fontId="43" fillId="0" borderId="0" xfId="4" applyNumberFormat="1" applyFont="1" applyAlignment="1">
      <alignment vertical="center"/>
    </xf>
    <xf numFmtId="4" fontId="49" fillId="0" borderId="0" xfId="4" applyNumberFormat="1" applyFont="1" applyAlignment="1">
      <alignment vertical="center"/>
    </xf>
    <xf numFmtId="166" fontId="49" fillId="0" borderId="0" xfId="6" applyFont="1" applyAlignment="1">
      <alignment vertical="center"/>
    </xf>
    <xf numFmtId="3" fontId="49" fillId="0" borderId="0" xfId="5" applyNumberFormat="1" applyFont="1" applyAlignment="1">
      <alignment horizontal="right" vertical="center"/>
    </xf>
    <xf numFmtId="166" fontId="49" fillId="0" borderId="0" xfId="6" applyFont="1" applyFill="1" applyAlignment="1">
      <alignment vertical="center"/>
    </xf>
    <xf numFmtId="43" fontId="49" fillId="0" borderId="0" xfId="4" applyNumberFormat="1" applyFont="1" applyAlignment="1">
      <alignment vertical="center"/>
    </xf>
    <xf numFmtId="0" fontId="47" fillId="11" borderId="0" xfId="4" applyFont="1" applyFill="1" applyAlignment="1">
      <alignment horizontal="left" vertical="center" indent="1"/>
    </xf>
    <xf numFmtId="3" fontId="47" fillId="0" borderId="0" xfId="5" applyNumberFormat="1" applyFont="1" applyFill="1" applyAlignment="1">
      <alignment horizontal="right" vertical="center"/>
    </xf>
    <xf numFmtId="0" fontId="49" fillId="0" borderId="0" xfId="4" applyFont="1" applyAlignment="1">
      <alignment horizontal="left" vertical="center" indent="2"/>
    </xf>
    <xf numFmtId="3" fontId="49" fillId="0" borderId="0" xfId="6" applyNumberFormat="1" applyFont="1" applyAlignment="1">
      <alignment horizontal="right" vertical="center"/>
    </xf>
    <xf numFmtId="0" fontId="47" fillId="0" borderId="0" xfId="4" applyFont="1" applyAlignment="1">
      <alignment vertical="center"/>
    </xf>
    <xf numFmtId="0" fontId="47" fillId="12" borderId="0" xfId="4" applyFont="1" applyFill="1" applyAlignment="1">
      <alignment vertical="center"/>
    </xf>
    <xf numFmtId="3" fontId="47" fillId="12" borderId="0" xfId="5" applyNumberFormat="1" applyFont="1" applyFill="1" applyAlignment="1">
      <alignment horizontal="right" vertical="center"/>
    </xf>
    <xf numFmtId="0" fontId="51" fillId="13" borderId="0" xfId="4" applyFont="1" applyFill="1" applyAlignment="1">
      <alignment vertical="center"/>
    </xf>
    <xf numFmtId="3" fontId="51" fillId="13" borderId="0" xfId="5" applyNumberFormat="1" applyFont="1" applyFill="1" applyAlignment="1">
      <alignment horizontal="right" vertical="center"/>
    </xf>
  </cellXfs>
  <cellStyles count="7">
    <cellStyle name="Normal" xfId="0" builtinId="0"/>
    <cellStyle name="Normal 2 4 2" xfId="4" xr:uid="{D2A85B26-B6E2-4A7B-9DC2-3311B48D2039}"/>
    <cellStyle name="Normal 4 10" xfId="3" xr:uid="{8BCEBCE6-2293-453E-8563-7A7CC164F72B}"/>
    <cellStyle name="Separador de milhares 3" xfId="1" xr:uid="{00000000-0005-0000-0000-000001000000}"/>
    <cellStyle name="Separador de milhares 4" xfId="2" xr:uid="{00000000-0005-0000-0000-000002000000}"/>
    <cellStyle name="Vírgula 2" xfId="5" xr:uid="{DC03EB35-EED6-49B0-BD95-3D45D5465C31}"/>
    <cellStyle name="Vírgula 3" xfId="6" xr:uid="{7D88E6C0-B689-434E-A050-CFA359F5C59A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124903</xdr:colOff>
      <xdr:row>0</xdr:row>
      <xdr:rowOff>0</xdr:rowOff>
    </xdr:from>
    <xdr:to>
      <xdr:col>10</xdr:col>
      <xdr:colOff>885265</xdr:colOff>
      <xdr:row>0</xdr:row>
      <xdr:rowOff>672352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3A7FA5-DA67-4B37-AD21-243341221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03" y="0"/>
          <a:ext cx="11790312" cy="672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1</xdr:rowOff>
    </xdr:from>
    <xdr:to>
      <xdr:col>12</xdr:col>
      <xdr:colOff>0</xdr:colOff>
      <xdr:row>0</xdr:row>
      <xdr:rowOff>662313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73686C-6434-4347-8669-B963ED0AB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"/>
          <a:ext cx="12683938" cy="662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2</xdr:rowOff>
    </xdr:from>
    <xdr:to>
      <xdr:col>13</xdr:col>
      <xdr:colOff>1074965</xdr:colOff>
      <xdr:row>0</xdr:row>
      <xdr:rowOff>644684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9DD9BA-53A1-49A4-BFB7-78B29F96A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4" y="2"/>
          <a:ext cx="15280822" cy="644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666750</xdr:colOff>
      <xdr:row>1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BFA752-67AB-4C75-8C36-999077B0D5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70656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6%20-%20Contratos%20de%20Gest&#227;o\Perdizes\Presta&#231;&#245;es%20de%20Contas%20Mensais\Outubro%2024_Oficial_Cont_Operacional.xlsx" TargetMode="External"/><Relationship Id="rId1" Type="http://schemas.openxmlformats.org/officeDocument/2006/relationships/externalLinkPath" Target="Outubro%2024_Oficial_Cont_Opera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"/>
      <sheetName val="DR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93" t="s">
        <v>29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ht="42" customHeight="1" x14ac:dyDescent="0.25">
      <c r="A2" s="94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30" customHeight="1" x14ac:dyDescent="0.25">
      <c r="A3" s="95" t="s">
        <v>45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43</v>
      </c>
      <c r="D5" s="7" t="s">
        <v>38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  <c r="K5" s="7" t="s">
        <v>39</v>
      </c>
      <c r="L5" s="7" t="s">
        <v>40</v>
      </c>
      <c r="M5" s="7" t="s">
        <v>41</v>
      </c>
      <c r="N5" s="7" t="s">
        <v>42</v>
      </c>
      <c r="O5" s="7" t="s">
        <v>43</v>
      </c>
      <c r="Q5" s="7" t="s">
        <v>31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44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012B0-610D-42BB-ABC2-CBFA633CF2AE}">
  <dimension ref="A1:K29"/>
  <sheetViews>
    <sheetView showGridLines="0" tabSelected="1" zoomScale="85" zoomScaleNormal="85" workbookViewId="0">
      <selection activeCell="W10" sqref="V10:W10"/>
    </sheetView>
  </sheetViews>
  <sheetFormatPr defaultColWidth="6.85546875" defaultRowHeight="15" customHeight="1" x14ac:dyDescent="0.25"/>
  <cols>
    <col min="1" max="1" width="44.5703125" style="114" bestFit="1" customWidth="1"/>
    <col min="2" max="11" width="13.42578125" style="114" bestFit="1" customWidth="1"/>
    <col min="12" max="16384" width="6.85546875" style="114"/>
  </cols>
  <sheetData>
    <row r="1" spans="1:11" s="101" customFormat="1" ht="66" customHeight="1" x14ac:dyDescent="0.25"/>
    <row r="2" spans="1:11" s="103" customFormat="1" ht="20.100000000000001" customHeight="1" x14ac:dyDescent="0.25">
      <c r="A2" s="102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103" customFormat="1" ht="20.100000000000001" customHeight="1" x14ac:dyDescent="0.25">
      <c r="A3" s="104" t="s">
        <v>51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s="103" customFormat="1" ht="20.100000000000001" customHeight="1" x14ac:dyDescent="0.25">
      <c r="A4" s="104" t="s">
        <v>52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s="103" customFormat="1" ht="1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s="103" customFormat="1" ht="24.95" customHeight="1" x14ac:dyDescent="0.25">
      <c r="A6" s="105"/>
      <c r="B6" s="106" t="s">
        <v>53</v>
      </c>
      <c r="C6" s="106" t="s">
        <v>54</v>
      </c>
      <c r="D6" s="106" t="s">
        <v>55</v>
      </c>
      <c r="E6" s="106" t="s">
        <v>56</v>
      </c>
      <c r="F6" s="106" t="s">
        <v>57</v>
      </c>
      <c r="G6" s="106" t="s">
        <v>58</v>
      </c>
      <c r="H6" s="106" t="s">
        <v>59</v>
      </c>
      <c r="I6" s="106" t="s">
        <v>60</v>
      </c>
      <c r="J6" s="106" t="s">
        <v>61</v>
      </c>
      <c r="K6" s="106" t="s">
        <v>62</v>
      </c>
    </row>
    <row r="7" spans="1:11" s="101" customFormat="1" ht="15" customHeight="1" x14ac:dyDescent="0.25"/>
    <row r="8" spans="1:11" s="109" customFormat="1" ht="24.95" customHeight="1" x14ac:dyDescent="0.25">
      <c r="A8" s="107" t="s">
        <v>63</v>
      </c>
      <c r="B8" s="108">
        <f t="shared" ref="B8:K8" si="0">B9+B15</f>
        <v>13825170.420000002</v>
      </c>
      <c r="C8" s="108">
        <f t="shared" si="0"/>
        <v>15958537.159999998</v>
      </c>
      <c r="D8" s="108">
        <f t="shared" si="0"/>
        <v>17775042.779999997</v>
      </c>
      <c r="E8" s="108">
        <f t="shared" si="0"/>
        <v>19229785.48</v>
      </c>
      <c r="F8" s="108">
        <f t="shared" si="0"/>
        <v>20229182.119999997</v>
      </c>
      <c r="G8" s="108">
        <f t="shared" si="0"/>
        <v>21609671.329999998</v>
      </c>
      <c r="H8" s="108">
        <f t="shared" si="0"/>
        <v>21472002.130000003</v>
      </c>
      <c r="I8" s="108">
        <f t="shared" si="0"/>
        <v>22411267.130000003</v>
      </c>
      <c r="J8" s="108">
        <f t="shared" si="0"/>
        <v>22678695.859999996</v>
      </c>
      <c r="K8" s="108">
        <f t="shared" si="0"/>
        <v>23368930.810000002</v>
      </c>
    </row>
    <row r="9" spans="1:11" s="109" customFormat="1" ht="24.95" customHeight="1" x14ac:dyDescent="0.25">
      <c r="A9" s="110" t="s">
        <v>64</v>
      </c>
      <c r="B9" s="111">
        <f t="shared" ref="B9:G9" si="1">SUM(B10:B14)</f>
        <v>13463225.500000002</v>
      </c>
      <c r="C9" s="111">
        <f t="shared" si="1"/>
        <v>15468584.129999999</v>
      </c>
      <c r="D9" s="111">
        <f t="shared" si="1"/>
        <v>17052515.449999999</v>
      </c>
      <c r="E9" s="111">
        <f t="shared" si="1"/>
        <v>18495342.289999999</v>
      </c>
      <c r="F9" s="111">
        <f t="shared" si="1"/>
        <v>19483840.299999997</v>
      </c>
      <c r="G9" s="111">
        <f t="shared" si="1"/>
        <v>20623121.009999998</v>
      </c>
      <c r="H9" s="111">
        <f t="shared" ref="H9:K9" si="2">SUM(H10:H14)</f>
        <v>20481885.210000001</v>
      </c>
      <c r="I9" s="111">
        <f t="shared" si="2"/>
        <v>21197614.140000001</v>
      </c>
      <c r="J9" s="111">
        <f t="shared" si="2"/>
        <v>21420604.069999997</v>
      </c>
      <c r="K9" s="111">
        <f t="shared" si="2"/>
        <v>21708262.020000003</v>
      </c>
    </row>
    <row r="10" spans="1:11" s="109" customFormat="1" ht="24.95" customHeight="1" x14ac:dyDescent="0.25">
      <c r="A10" s="112" t="s">
        <v>65</v>
      </c>
      <c r="B10" s="113">
        <v>9306969.3200000003</v>
      </c>
      <c r="C10" s="113">
        <v>9675481.0099999998</v>
      </c>
      <c r="D10" s="113">
        <v>9813397.3399999999</v>
      </c>
      <c r="E10" s="113">
        <v>9818731.4999999981</v>
      </c>
      <c r="F10" s="113">
        <v>9088306.0000000019</v>
      </c>
      <c r="G10" s="113">
        <v>8569014.299999997</v>
      </c>
      <c r="H10" s="113">
        <v>6929437.8100000005</v>
      </c>
      <c r="I10" s="113">
        <v>5888387.25</v>
      </c>
      <c r="J10" s="113">
        <v>4460254.6899999995</v>
      </c>
      <c r="K10" s="113">
        <v>4273002.6100000013</v>
      </c>
    </row>
    <row r="11" spans="1:11" s="109" customFormat="1" ht="24.95" customHeight="1" x14ac:dyDescent="0.25">
      <c r="A11" s="112" t="s">
        <v>66</v>
      </c>
      <c r="B11" s="113">
        <v>1622000</v>
      </c>
      <c r="C11" s="113">
        <v>3244000</v>
      </c>
      <c r="D11" s="113">
        <v>4866000</v>
      </c>
      <c r="E11" s="113">
        <v>6488000</v>
      </c>
      <c r="F11" s="113">
        <v>8110000</v>
      </c>
      <c r="G11" s="113">
        <v>9732000</v>
      </c>
      <c r="H11" s="113">
        <v>11354000</v>
      </c>
      <c r="I11" s="113">
        <v>12976000</v>
      </c>
      <c r="J11" s="113">
        <v>14600000</v>
      </c>
      <c r="K11" s="113">
        <v>15223067.439999999</v>
      </c>
    </row>
    <row r="12" spans="1:11" s="109" customFormat="1" ht="24.95" customHeight="1" x14ac:dyDescent="0.25">
      <c r="A12" s="112" t="s">
        <v>67</v>
      </c>
      <c r="B12" s="113">
        <v>2271581.8500000006</v>
      </c>
      <c r="C12" s="113">
        <v>2273325.6800000002</v>
      </c>
      <c r="D12" s="113">
        <v>2091819.45</v>
      </c>
      <c r="E12" s="113">
        <v>1916273.33</v>
      </c>
      <c r="F12" s="113">
        <v>1907673.4700000002</v>
      </c>
      <c r="G12" s="113">
        <v>1858374.94</v>
      </c>
      <c r="H12" s="113">
        <v>1895322.92</v>
      </c>
      <c r="I12" s="113">
        <v>1924990.17</v>
      </c>
      <c r="J12" s="113">
        <v>1969758.74</v>
      </c>
      <c r="K12" s="113">
        <v>1887176.9400000002</v>
      </c>
    </row>
    <row r="13" spans="1:11" s="109" customFormat="1" ht="24.95" customHeight="1" x14ac:dyDescent="0.25">
      <c r="A13" s="112" t="s">
        <v>68</v>
      </c>
      <c r="B13" s="113">
        <v>10576.920000000002</v>
      </c>
      <c r="C13" s="113">
        <v>6107.79</v>
      </c>
      <c r="D13" s="113">
        <v>1638.6599999999999</v>
      </c>
      <c r="E13" s="113">
        <v>0</v>
      </c>
      <c r="F13" s="113">
        <v>44961.11</v>
      </c>
      <c r="G13" s="113">
        <v>44178.75</v>
      </c>
      <c r="H13" s="113">
        <v>39635.99</v>
      </c>
      <c r="I13" s="113">
        <v>35093.230000000003</v>
      </c>
      <c r="J13" s="113">
        <v>30550.47</v>
      </c>
      <c r="K13" s="113">
        <v>26007</v>
      </c>
    </row>
    <row r="14" spans="1:11" s="109" customFormat="1" ht="24.95" customHeight="1" x14ac:dyDescent="0.25">
      <c r="A14" s="112" t="s">
        <v>69</v>
      </c>
      <c r="B14" s="113">
        <v>252097.41</v>
      </c>
      <c r="C14" s="113">
        <v>269669.65000000002</v>
      </c>
      <c r="D14" s="113">
        <v>279660</v>
      </c>
      <c r="E14" s="113">
        <v>272337.45999999996</v>
      </c>
      <c r="F14" s="113">
        <v>332899.72000000003</v>
      </c>
      <c r="G14" s="113">
        <v>419553.02</v>
      </c>
      <c r="H14" s="113">
        <v>263488.49</v>
      </c>
      <c r="I14" s="113">
        <v>373143.49</v>
      </c>
      <c r="J14" s="113">
        <v>360040.17</v>
      </c>
      <c r="K14" s="113">
        <v>299008.02999999997</v>
      </c>
    </row>
    <row r="15" spans="1:11" s="109" customFormat="1" ht="24.95" customHeight="1" x14ac:dyDescent="0.25">
      <c r="A15" s="110" t="s">
        <v>70</v>
      </c>
      <c r="B15" s="111">
        <f t="shared" ref="B15:K15" si="3">B16</f>
        <v>361944.92</v>
      </c>
      <c r="C15" s="111">
        <f t="shared" si="3"/>
        <v>489953.02999999997</v>
      </c>
      <c r="D15" s="111">
        <f t="shared" si="3"/>
        <v>722527.33</v>
      </c>
      <c r="E15" s="111">
        <f t="shared" si="3"/>
        <v>734443.19</v>
      </c>
      <c r="F15" s="111">
        <f t="shared" si="3"/>
        <v>745341.82</v>
      </c>
      <c r="G15" s="111">
        <f t="shared" si="3"/>
        <v>986550.32</v>
      </c>
      <c r="H15" s="111">
        <f t="shared" si="3"/>
        <v>990116.92000000016</v>
      </c>
      <c r="I15" s="111">
        <f t="shared" si="3"/>
        <v>1213652.9900000002</v>
      </c>
      <c r="J15" s="111">
        <f t="shared" si="3"/>
        <v>1258091.7900000003</v>
      </c>
      <c r="K15" s="111">
        <f t="shared" si="3"/>
        <v>1660668.7899999998</v>
      </c>
    </row>
    <row r="16" spans="1:11" s="109" customFormat="1" ht="24.95" customHeight="1" x14ac:dyDescent="0.25">
      <c r="A16" s="112" t="s">
        <v>71</v>
      </c>
      <c r="B16" s="113">
        <v>361944.92</v>
      </c>
      <c r="C16" s="113">
        <v>489953.02999999997</v>
      </c>
      <c r="D16" s="113">
        <v>722527.33</v>
      </c>
      <c r="E16" s="113">
        <v>734443.19</v>
      </c>
      <c r="F16" s="113">
        <v>745341.82</v>
      </c>
      <c r="G16" s="113">
        <v>986550.32</v>
      </c>
      <c r="H16" s="113">
        <v>990116.92000000016</v>
      </c>
      <c r="I16" s="113">
        <v>1213652.9900000002</v>
      </c>
      <c r="J16" s="113">
        <v>1258091.7900000003</v>
      </c>
      <c r="K16" s="113">
        <v>1660668.7899999998</v>
      </c>
    </row>
    <row r="17" spans="1:11" s="109" customFormat="1" ht="15" customHeight="1" x14ac:dyDescent="0.25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</row>
    <row r="18" spans="1:11" s="109" customFormat="1" ht="24.95" customHeight="1" x14ac:dyDescent="0.25">
      <c r="A18" s="107" t="s">
        <v>72</v>
      </c>
      <c r="B18" s="108">
        <f t="shared" ref="B18:K18" si="4">B19+B25</f>
        <v>13825170.389999997</v>
      </c>
      <c r="C18" s="108">
        <f t="shared" si="4"/>
        <v>15958536.989999995</v>
      </c>
      <c r="D18" s="108">
        <f t="shared" si="4"/>
        <v>17775043.100000001</v>
      </c>
      <c r="E18" s="108">
        <f t="shared" si="4"/>
        <v>19229785.169999998</v>
      </c>
      <c r="F18" s="108">
        <f t="shared" si="4"/>
        <v>20229182.109999999</v>
      </c>
      <c r="G18" s="108">
        <f t="shared" si="4"/>
        <v>21609670.999999996</v>
      </c>
      <c r="H18" s="108">
        <f t="shared" si="4"/>
        <v>21472001.829999994</v>
      </c>
      <c r="I18" s="108">
        <f t="shared" si="4"/>
        <v>22411266.879999995</v>
      </c>
      <c r="J18" s="108">
        <f t="shared" si="4"/>
        <v>22678695.859999992</v>
      </c>
      <c r="K18" s="108">
        <f t="shared" si="4"/>
        <v>23368931.079999991</v>
      </c>
    </row>
    <row r="19" spans="1:11" s="109" customFormat="1" ht="24.95" customHeight="1" x14ac:dyDescent="0.25">
      <c r="A19" s="110" t="s">
        <v>64</v>
      </c>
      <c r="B19" s="111">
        <f t="shared" ref="B19:K19" si="5">SUM(B20:B24)</f>
        <v>7504673.1200000001</v>
      </c>
      <c r="C19" s="111">
        <f t="shared" si="5"/>
        <v>8332609.9699999997</v>
      </c>
      <c r="D19" s="111">
        <f t="shared" si="5"/>
        <v>9055196.4199999999</v>
      </c>
      <c r="E19" s="111">
        <f t="shared" si="5"/>
        <v>9314646.9399999995</v>
      </c>
      <c r="F19" s="111">
        <f t="shared" si="5"/>
        <v>10093389.300000003</v>
      </c>
      <c r="G19" s="111">
        <f t="shared" si="5"/>
        <v>11445791.93</v>
      </c>
      <c r="H19" s="111">
        <f t="shared" si="5"/>
        <v>11356037.83</v>
      </c>
      <c r="I19" s="111">
        <f t="shared" si="5"/>
        <v>12221395.43</v>
      </c>
      <c r="J19" s="111">
        <f t="shared" si="5"/>
        <v>12526694.4</v>
      </c>
      <c r="K19" s="111">
        <f t="shared" si="5"/>
        <v>13235267.459999999</v>
      </c>
    </row>
    <row r="20" spans="1:11" s="109" customFormat="1" ht="24.95" customHeight="1" x14ac:dyDescent="0.25">
      <c r="A20" s="112" t="s">
        <v>73</v>
      </c>
      <c r="B20" s="113">
        <v>798981.83</v>
      </c>
      <c r="C20" s="113">
        <v>808345.75000000023</v>
      </c>
      <c r="D20" s="113">
        <v>766102.42999999993</v>
      </c>
      <c r="E20" s="113">
        <v>512807</v>
      </c>
      <c r="F20" s="113">
        <v>520283.99999999988</v>
      </c>
      <c r="G20" s="113">
        <v>875073.90999999992</v>
      </c>
      <c r="H20" s="113">
        <v>763075.82</v>
      </c>
      <c r="I20" s="113">
        <v>1038835</v>
      </c>
      <c r="J20" s="113">
        <v>740662.16</v>
      </c>
      <c r="K20" s="113">
        <v>974434.00000000012</v>
      </c>
    </row>
    <row r="21" spans="1:11" s="109" customFormat="1" ht="24.95" customHeight="1" x14ac:dyDescent="0.25">
      <c r="A21" s="112" t="s">
        <v>74</v>
      </c>
      <c r="B21" s="113">
        <v>71250.509999999776</v>
      </c>
      <c r="C21" s="113">
        <v>122749.16000000015</v>
      </c>
      <c r="D21" s="113">
        <v>241306.94000000018</v>
      </c>
      <c r="E21" s="113">
        <v>45966.739999999991</v>
      </c>
      <c r="F21" s="113">
        <v>164668.47999999998</v>
      </c>
      <c r="G21" s="113">
        <v>305884</v>
      </c>
      <c r="H21" s="113">
        <v>169771.34000000008</v>
      </c>
      <c r="I21" s="113">
        <v>292953.02</v>
      </c>
      <c r="J21" s="113">
        <v>293597.74</v>
      </c>
      <c r="K21" s="113">
        <v>246414.27000000002</v>
      </c>
    </row>
    <row r="22" spans="1:11" s="109" customFormat="1" ht="24.95" customHeight="1" x14ac:dyDescent="0.25">
      <c r="A22" s="112" t="s">
        <v>75</v>
      </c>
      <c r="B22" s="113">
        <v>5855679.54</v>
      </c>
      <c r="C22" s="113">
        <v>6575044.3300000001</v>
      </c>
      <c r="D22" s="113">
        <v>7211530.6399999997</v>
      </c>
      <c r="E22" s="113">
        <v>7888735.7799999993</v>
      </c>
      <c r="F22" s="113">
        <v>8456503.0100000016</v>
      </c>
      <c r="G22" s="113">
        <v>9243673.0600000005</v>
      </c>
      <c r="H22" s="113">
        <v>9389443.5899999999</v>
      </c>
      <c r="I22" s="113">
        <v>9880688.4800000004</v>
      </c>
      <c r="J22" s="113">
        <v>10430751.77</v>
      </c>
      <c r="K22" s="113">
        <v>10929138.34</v>
      </c>
    </row>
    <row r="23" spans="1:11" s="109" customFormat="1" ht="24.95" customHeight="1" x14ac:dyDescent="0.25">
      <c r="A23" s="112" t="s">
        <v>76</v>
      </c>
      <c r="B23" s="113">
        <v>751110.24000000011</v>
      </c>
      <c r="C23" s="113">
        <v>790230.00999999989</v>
      </c>
      <c r="D23" s="113">
        <v>794069.14</v>
      </c>
      <c r="E23" s="113">
        <v>813571.27000000014</v>
      </c>
      <c r="F23" s="113">
        <v>886942.32</v>
      </c>
      <c r="G23" s="113">
        <v>937614.51</v>
      </c>
      <c r="H23" s="113">
        <v>936232</v>
      </c>
      <c r="I23" s="113">
        <v>925506.49</v>
      </c>
      <c r="J23" s="113">
        <v>956756.29</v>
      </c>
      <c r="K23" s="113">
        <v>974521.28</v>
      </c>
    </row>
    <row r="24" spans="1:11" s="109" customFormat="1" ht="24.95" customHeight="1" x14ac:dyDescent="0.25">
      <c r="A24" s="112" t="s">
        <v>77</v>
      </c>
      <c r="B24" s="113">
        <v>27651</v>
      </c>
      <c r="C24" s="113">
        <v>36240.720000000001</v>
      </c>
      <c r="D24" s="113">
        <v>42187.270000000004</v>
      </c>
      <c r="E24" s="113">
        <v>53566.15</v>
      </c>
      <c r="F24" s="113">
        <v>64991.49</v>
      </c>
      <c r="G24" s="113">
        <v>83546.450000000012</v>
      </c>
      <c r="H24" s="113">
        <v>97515.08</v>
      </c>
      <c r="I24" s="113">
        <v>83412.44</v>
      </c>
      <c r="J24" s="113">
        <v>104926.44</v>
      </c>
      <c r="K24" s="113">
        <v>110759.57</v>
      </c>
    </row>
    <row r="25" spans="1:11" s="109" customFormat="1" ht="24.95" customHeight="1" x14ac:dyDescent="0.25">
      <c r="A25" s="110" t="s">
        <v>78</v>
      </c>
      <c r="B25" s="111">
        <f t="shared" ref="B25:K25" si="6">SUM(B26:B27)</f>
        <v>6320497.2699999968</v>
      </c>
      <c r="C25" s="111">
        <f t="shared" si="6"/>
        <v>7625927.0199999958</v>
      </c>
      <c r="D25" s="111">
        <f t="shared" si="6"/>
        <v>8719846.6799999997</v>
      </c>
      <c r="E25" s="111">
        <f t="shared" si="6"/>
        <v>9915138.2299999986</v>
      </c>
      <c r="F25" s="111">
        <f t="shared" si="6"/>
        <v>10135792.809999999</v>
      </c>
      <c r="G25" s="111">
        <f t="shared" si="6"/>
        <v>10163879.069999997</v>
      </c>
      <c r="H25" s="111">
        <f t="shared" si="6"/>
        <v>10115963.999999994</v>
      </c>
      <c r="I25" s="111">
        <f t="shared" si="6"/>
        <v>10189871.449999996</v>
      </c>
      <c r="J25" s="111">
        <f t="shared" si="6"/>
        <v>10152001.459999993</v>
      </c>
      <c r="K25" s="111">
        <f t="shared" si="6"/>
        <v>10133663.619999994</v>
      </c>
    </row>
    <row r="26" spans="1:11" s="109" customFormat="1" ht="24.95" customHeight="1" x14ac:dyDescent="0.25">
      <c r="A26" s="112" t="s">
        <v>79</v>
      </c>
      <c r="B26" s="113">
        <v>4498917.5199999977</v>
      </c>
      <c r="C26" s="113">
        <v>4498917.5199999977</v>
      </c>
      <c r="D26" s="113">
        <v>4498917.5200000005</v>
      </c>
      <c r="E26" s="113">
        <v>4498917.5199999996</v>
      </c>
      <c r="F26" s="113">
        <v>4498917.5199999996</v>
      </c>
      <c r="G26" s="113">
        <v>4498917.5199999996</v>
      </c>
      <c r="H26" s="113">
        <v>4498917.5199999996</v>
      </c>
      <c r="I26" s="113">
        <v>4498917.5200000005</v>
      </c>
      <c r="J26" s="113">
        <v>4498917.5199999996</v>
      </c>
      <c r="K26" s="113">
        <v>4498917.5199999986</v>
      </c>
    </row>
    <row r="27" spans="1:11" s="109" customFormat="1" ht="24.95" customHeight="1" x14ac:dyDescent="0.25">
      <c r="A27" s="112" t="s">
        <v>80</v>
      </c>
      <c r="B27" s="113">
        <v>1821579.7499999993</v>
      </c>
      <c r="C27" s="113">
        <v>3127009.4999999986</v>
      </c>
      <c r="D27" s="113">
        <v>4220929.1599999992</v>
      </c>
      <c r="E27" s="113">
        <v>5416220.709999999</v>
      </c>
      <c r="F27" s="113">
        <v>5636875.2899999982</v>
      </c>
      <c r="G27" s="113">
        <v>5664961.5499999961</v>
      </c>
      <c r="H27" s="113">
        <v>5617046.4799999949</v>
      </c>
      <c r="I27" s="113">
        <v>5690953.929999995</v>
      </c>
      <c r="J27" s="113">
        <v>5653083.9399999948</v>
      </c>
      <c r="K27" s="113">
        <v>5634746.099999994</v>
      </c>
    </row>
    <row r="29" spans="1:11" ht="14.25" customHeight="1" x14ac:dyDescent="0.25"/>
  </sheetData>
  <mergeCells count="3">
    <mergeCell ref="A2:K2"/>
    <mergeCell ref="A3:K3"/>
    <mergeCell ref="A4:K4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74" orientation="landscape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43B5-4F7C-47AA-B292-5125F24AE64D}">
  <dimension ref="A1:R34"/>
  <sheetViews>
    <sheetView showGridLines="0" zoomScale="85" zoomScaleNormal="85" workbookViewId="0">
      <selection activeCell="P9" sqref="P8:P9"/>
    </sheetView>
  </sheetViews>
  <sheetFormatPr defaultColWidth="6.85546875" defaultRowHeight="15" customHeight="1" x14ac:dyDescent="0.25"/>
  <cols>
    <col min="1" max="1" width="47.5703125" style="101" bestFit="1" customWidth="1"/>
    <col min="2" max="2" width="12.85546875" style="101" customWidth="1"/>
    <col min="3" max="9" width="12.85546875" style="101" bestFit="1" customWidth="1"/>
    <col min="10" max="11" width="12.85546875" style="101" customWidth="1"/>
    <col min="12" max="12" width="14.42578125" style="101" bestFit="1" customWidth="1"/>
    <col min="13" max="16384" width="6.85546875" style="101"/>
  </cols>
  <sheetData>
    <row r="1" spans="1:18" ht="66" customHeight="1" x14ac:dyDescent="0.25"/>
    <row r="2" spans="1:18" s="103" customFormat="1" ht="20.100000000000001" customHeight="1" x14ac:dyDescent="0.25">
      <c r="A2" s="102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15"/>
      <c r="N2" s="115"/>
      <c r="O2" s="115"/>
      <c r="P2" s="115"/>
    </row>
    <row r="3" spans="1:18" s="103" customFormat="1" ht="20.100000000000001" customHeight="1" x14ac:dyDescent="0.25">
      <c r="A3" s="104" t="s">
        <v>51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16"/>
      <c r="N3" s="116"/>
      <c r="O3" s="116"/>
      <c r="P3" s="116"/>
    </row>
    <row r="4" spans="1:18" s="103" customFormat="1" ht="20.100000000000001" customHeight="1" x14ac:dyDescent="0.25">
      <c r="A4" s="104" t="s">
        <v>81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16"/>
      <c r="N4" s="116"/>
      <c r="O4" s="116"/>
      <c r="P4" s="116"/>
      <c r="Q4" s="116"/>
      <c r="R4" s="116"/>
    </row>
    <row r="5" spans="1:18" s="103" customFormat="1" ht="1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16"/>
      <c r="N5" s="116"/>
      <c r="O5" s="116"/>
      <c r="P5" s="116"/>
      <c r="Q5" s="116"/>
      <c r="R5" s="116"/>
    </row>
    <row r="6" spans="1:18" s="103" customFormat="1" ht="16.5" customHeight="1" x14ac:dyDescent="0.25">
      <c r="A6" s="105"/>
      <c r="B6" s="106" t="s">
        <v>53</v>
      </c>
      <c r="C6" s="106" t="s">
        <v>54</v>
      </c>
      <c r="D6" s="106" t="s">
        <v>55</v>
      </c>
      <c r="E6" s="106" t="s">
        <v>56</v>
      </c>
      <c r="F6" s="106" t="s">
        <v>57</v>
      </c>
      <c r="G6" s="106" t="s">
        <v>58</v>
      </c>
      <c r="H6" s="106" t="s">
        <v>59</v>
      </c>
      <c r="I6" s="106" t="s">
        <v>60</v>
      </c>
      <c r="J6" s="106" t="s">
        <v>61</v>
      </c>
      <c r="K6" s="106" t="s">
        <v>62</v>
      </c>
      <c r="L6" s="106" t="s">
        <v>31</v>
      </c>
      <c r="M6" s="116"/>
      <c r="N6" s="116"/>
      <c r="O6" s="116"/>
      <c r="P6" s="116"/>
      <c r="Q6" s="116"/>
      <c r="R6" s="116"/>
    </row>
    <row r="7" spans="1:18" ht="15" customHeight="1" x14ac:dyDescent="0.25">
      <c r="A7" s="117"/>
      <c r="B7" s="117"/>
    </row>
    <row r="8" spans="1:18" s="109" customFormat="1" ht="24.95" customHeight="1" x14ac:dyDescent="0.25">
      <c r="A8" s="107" t="s">
        <v>82</v>
      </c>
      <c r="B8" s="108">
        <f t="shared" ref="B8:K8" si="0">SUM(B9:B11)</f>
        <v>7691353.3499999996</v>
      </c>
      <c r="C8" s="108">
        <f t="shared" si="0"/>
        <v>7696118.7699999996</v>
      </c>
      <c r="D8" s="108">
        <f t="shared" si="0"/>
        <v>7704194.9800000004</v>
      </c>
      <c r="E8" s="108">
        <f t="shared" si="0"/>
        <v>7713501.7400000002</v>
      </c>
      <c r="F8" s="108">
        <f t="shared" si="0"/>
        <v>7718058.6299999999</v>
      </c>
      <c r="G8" s="108">
        <f t="shared" si="0"/>
        <v>7715323.6299999999</v>
      </c>
      <c r="H8" s="108">
        <f t="shared" si="0"/>
        <v>7704151.4299999997</v>
      </c>
      <c r="I8" s="108">
        <f t="shared" si="0"/>
        <v>7701431.9500000002</v>
      </c>
      <c r="J8" s="108">
        <f t="shared" si="0"/>
        <v>7702892.0300000003</v>
      </c>
      <c r="K8" s="108">
        <f t="shared" si="0"/>
        <v>7698070.2999999998</v>
      </c>
      <c r="L8" s="108">
        <f>SUM(B8:K8)</f>
        <v>77045096.810000002</v>
      </c>
      <c r="M8" s="118"/>
      <c r="O8" s="119"/>
    </row>
    <row r="9" spans="1:18" s="109" customFormat="1" ht="24.95" customHeight="1" x14ac:dyDescent="0.25">
      <c r="A9" s="112" t="s">
        <v>51</v>
      </c>
      <c r="B9" s="113">
        <v>7622000</v>
      </c>
      <c r="C9" s="113">
        <v>7622000</v>
      </c>
      <c r="D9" s="113">
        <v>7622000</v>
      </c>
      <c r="E9" s="113">
        <v>7622000</v>
      </c>
      <c r="F9" s="113">
        <v>7622000</v>
      </c>
      <c r="G9" s="113">
        <v>7622000</v>
      </c>
      <c r="H9" s="113">
        <v>7622000</v>
      </c>
      <c r="I9" s="113">
        <v>7622000</v>
      </c>
      <c r="J9" s="113">
        <v>7624000</v>
      </c>
      <c r="K9" s="113">
        <v>7622000</v>
      </c>
      <c r="L9" s="113">
        <f>SUM(B9:K9)</f>
        <v>76222000</v>
      </c>
    </row>
    <row r="10" spans="1:18" s="109" customFormat="1" ht="24.95" customHeight="1" x14ac:dyDescent="0.25">
      <c r="A10" s="112" t="s">
        <v>83</v>
      </c>
      <c r="B10" s="113">
        <v>738.96</v>
      </c>
      <c r="C10" s="113">
        <v>150.18</v>
      </c>
      <c r="D10" s="113">
        <v>52</v>
      </c>
      <c r="E10" s="113">
        <v>29</v>
      </c>
      <c r="F10" s="113">
        <v>3695.55</v>
      </c>
      <c r="G10" s="113">
        <v>14</v>
      </c>
      <c r="H10" s="113">
        <v>0</v>
      </c>
      <c r="I10" s="113">
        <v>270</v>
      </c>
      <c r="J10" s="113">
        <v>0</v>
      </c>
      <c r="K10" s="113">
        <v>4719.78</v>
      </c>
      <c r="L10" s="113">
        <f t="shared" ref="L10" si="1">SUM(B10:K10)</f>
        <v>9669.4700000000012</v>
      </c>
    </row>
    <row r="11" spans="1:18" s="109" customFormat="1" ht="24.95" customHeight="1" x14ac:dyDescent="0.25">
      <c r="A11" s="112" t="s">
        <v>84</v>
      </c>
      <c r="B11" s="113">
        <v>68614.39</v>
      </c>
      <c r="C11" s="113">
        <v>73968.590000000011</v>
      </c>
      <c r="D11" s="113">
        <v>82142.98000000001</v>
      </c>
      <c r="E11" s="113">
        <v>91472.74</v>
      </c>
      <c r="F11" s="113">
        <v>92363.08</v>
      </c>
      <c r="G11" s="113">
        <v>93309.63</v>
      </c>
      <c r="H11" s="113">
        <v>82151.429999999993</v>
      </c>
      <c r="I11" s="113">
        <v>79161.95</v>
      </c>
      <c r="J11" s="113">
        <v>78892.03</v>
      </c>
      <c r="K11" s="113">
        <v>71350.52</v>
      </c>
      <c r="L11" s="113">
        <f>SUM(B11:K11)</f>
        <v>813427.34000000008</v>
      </c>
    </row>
    <row r="12" spans="1:18" s="109" customFormat="1" ht="15" customHeight="1" x14ac:dyDescent="0.25">
      <c r="A12" s="112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N12" s="121"/>
      <c r="O12" s="122"/>
    </row>
    <row r="13" spans="1:18" s="109" customFormat="1" ht="24.95" customHeight="1" x14ac:dyDescent="0.25">
      <c r="A13" s="107" t="s">
        <v>85</v>
      </c>
      <c r="B13" s="108">
        <f t="shared" ref="B13:H13" si="2">SUM(B14:B21)</f>
        <v>-5921301.4000000013</v>
      </c>
      <c r="C13" s="108">
        <f t="shared" si="2"/>
        <v>-6492244.2800000003</v>
      </c>
      <c r="D13" s="108">
        <f t="shared" si="2"/>
        <v>-6654783.96</v>
      </c>
      <c r="E13" s="108">
        <f t="shared" si="2"/>
        <v>-6601372.3600000003</v>
      </c>
      <c r="F13" s="108">
        <f t="shared" si="2"/>
        <v>-7603489.8899999987</v>
      </c>
      <c r="G13" s="108">
        <f t="shared" si="2"/>
        <v>-7775619.1700000009</v>
      </c>
      <c r="H13" s="108">
        <f t="shared" si="2"/>
        <v>-7867162.3100000015</v>
      </c>
      <c r="I13" s="108">
        <f>SUM(I14:I21)</f>
        <v>-7680664.5899999999</v>
      </c>
      <c r="J13" s="108">
        <f>SUM(J14:J21)</f>
        <v>-7784094.1399999997</v>
      </c>
      <c r="K13" s="108">
        <f>SUM(K14:K21)</f>
        <v>-7767568.3800000008</v>
      </c>
      <c r="L13" s="108">
        <f>SUM(B13:K13)</f>
        <v>-72148300.480000004</v>
      </c>
      <c r="M13" s="118"/>
      <c r="O13" s="119"/>
    </row>
    <row r="14" spans="1:18" s="109" customFormat="1" ht="24.95" customHeight="1" x14ac:dyDescent="0.25">
      <c r="A14" s="123" t="s">
        <v>86</v>
      </c>
      <c r="B14" s="124">
        <v>-4164496.9800000004</v>
      </c>
      <c r="C14" s="124">
        <v>-4507656.6900000004</v>
      </c>
      <c r="D14" s="124">
        <v>-4756383.33</v>
      </c>
      <c r="E14" s="124">
        <v>-4941513.62</v>
      </c>
      <c r="F14" s="124">
        <v>-5033824.03</v>
      </c>
      <c r="G14" s="124">
        <v>-5422934.5700000012</v>
      </c>
      <c r="H14" s="124">
        <v>-5168680.09</v>
      </c>
      <c r="I14" s="124">
        <v>-5336579.8899999997</v>
      </c>
      <c r="J14" s="124">
        <v>-5377595.3000000007</v>
      </c>
      <c r="K14" s="124">
        <v>-5300236.6800000006</v>
      </c>
      <c r="L14" s="124">
        <f>SUM(B14:K14)</f>
        <v>-50009901.18</v>
      </c>
    </row>
    <row r="15" spans="1:18" s="109" customFormat="1" ht="24.95" customHeight="1" x14ac:dyDescent="0.25">
      <c r="A15" s="125" t="s">
        <v>87</v>
      </c>
      <c r="B15" s="113">
        <v>-1053602.4400000002</v>
      </c>
      <c r="C15" s="113">
        <v>-1137926.6400000001</v>
      </c>
      <c r="D15" s="113">
        <v>-1026647.04</v>
      </c>
      <c r="E15" s="113">
        <v>-968166.11000000022</v>
      </c>
      <c r="F15" s="113">
        <v>-1244580.7200000002</v>
      </c>
      <c r="G15" s="113">
        <v>-1393937.08</v>
      </c>
      <c r="H15" s="113">
        <v>-1512969.71</v>
      </c>
      <c r="I15" s="113">
        <v>-1363998.79</v>
      </c>
      <c r="J15" s="113">
        <v>-1368521.2100000002</v>
      </c>
      <c r="K15" s="113">
        <v>-1316938.92</v>
      </c>
      <c r="L15" s="113">
        <f>SUM(B15:K15)</f>
        <v>-12387288.660000002</v>
      </c>
    </row>
    <row r="16" spans="1:18" s="109" customFormat="1" ht="24.95" customHeight="1" x14ac:dyDescent="0.25">
      <c r="A16" s="125" t="s">
        <v>88</v>
      </c>
      <c r="B16" s="113">
        <v>-620719.93999999994</v>
      </c>
      <c r="C16" s="113">
        <v>-749258.46000000008</v>
      </c>
      <c r="D16" s="113">
        <v>-777727.47000000009</v>
      </c>
      <c r="E16" s="113">
        <v>-598039.72000000009</v>
      </c>
      <c r="F16" s="113">
        <v>-1227884.44</v>
      </c>
      <c r="G16" s="113">
        <v>-854175.22</v>
      </c>
      <c r="H16" s="113">
        <v>-1036347.9400000001</v>
      </c>
      <c r="I16" s="113">
        <v>-891896.57999999984</v>
      </c>
      <c r="J16" s="113">
        <v>-848996.84</v>
      </c>
      <c r="K16" s="113">
        <v>-951763.15000000014</v>
      </c>
      <c r="L16" s="113">
        <f t="shared" ref="L16:L21" si="3">SUM(B16:K16)</f>
        <v>-8556809.7599999998</v>
      </c>
    </row>
    <row r="17" spans="1:12" s="109" customFormat="1" ht="24.95" customHeight="1" x14ac:dyDescent="0.25">
      <c r="A17" s="125" t="s">
        <v>89</v>
      </c>
      <c r="B17" s="113">
        <v>-55528.289999999994</v>
      </c>
      <c r="C17" s="113">
        <v>-69012.69</v>
      </c>
      <c r="D17" s="113">
        <v>-68712.83</v>
      </c>
      <c r="E17" s="113">
        <v>-71995.200000000012</v>
      </c>
      <c r="F17" s="113">
        <v>-72298</v>
      </c>
      <c r="G17" s="113">
        <v>-68753.350000000006</v>
      </c>
      <c r="H17" s="113">
        <v>-57567.25</v>
      </c>
      <c r="I17" s="113">
        <v>-69183.350000000006</v>
      </c>
      <c r="J17" s="113">
        <v>-76745.950000000012</v>
      </c>
      <c r="K17" s="113">
        <v>-78078</v>
      </c>
      <c r="L17" s="113">
        <f t="shared" si="3"/>
        <v>-687874.90999999992</v>
      </c>
    </row>
    <row r="18" spans="1:12" s="109" customFormat="1" ht="24.95" customHeight="1" x14ac:dyDescent="0.25">
      <c r="A18" s="125" t="s">
        <v>90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-71105.98</v>
      </c>
      <c r="I18" s="113">
        <v>0</v>
      </c>
      <c r="J18" s="113">
        <v>-62872.840000000004</v>
      </c>
      <c r="K18" s="113">
        <v>-78084.509999999995</v>
      </c>
      <c r="L18" s="113">
        <f t="shared" si="3"/>
        <v>-212063.33000000002</v>
      </c>
    </row>
    <row r="19" spans="1:12" s="109" customFormat="1" ht="24.95" customHeight="1" x14ac:dyDescent="0.25">
      <c r="A19" s="125" t="s">
        <v>91</v>
      </c>
      <c r="B19" s="113">
        <v>-6962.5199999999995</v>
      </c>
      <c r="C19" s="113">
        <v>-8451.41</v>
      </c>
      <c r="D19" s="113">
        <v>-7780.68</v>
      </c>
      <c r="E19" s="113">
        <v>-5974.7199999999993</v>
      </c>
      <c r="F19" s="113">
        <v>-8924.2200000000012</v>
      </c>
      <c r="G19" s="113">
        <v>-10940.630000000001</v>
      </c>
      <c r="H19" s="113">
        <v>-12150.62</v>
      </c>
      <c r="I19" s="113">
        <v>-7316.3700000000008</v>
      </c>
      <c r="J19" s="113">
        <v>-19922.02</v>
      </c>
      <c r="K19" s="113">
        <v>-13956.91</v>
      </c>
      <c r="L19" s="113">
        <f t="shared" si="3"/>
        <v>-102380.10000000002</v>
      </c>
    </row>
    <row r="20" spans="1:12" s="109" customFormat="1" ht="24.95" customHeight="1" x14ac:dyDescent="0.25">
      <c r="A20" s="125" t="s">
        <v>92</v>
      </c>
      <c r="B20" s="113">
        <v>-3536.41</v>
      </c>
      <c r="C20" s="113">
        <v>-4714.79</v>
      </c>
      <c r="D20" s="113">
        <v>-7681.7</v>
      </c>
      <c r="E20" s="113">
        <v>-7846.4000000000005</v>
      </c>
      <c r="F20" s="113">
        <v>-8028.4599999999991</v>
      </c>
      <c r="G20" s="113">
        <v>-8164.33</v>
      </c>
      <c r="H20" s="113">
        <v>-8265.24</v>
      </c>
      <c r="I20" s="113">
        <v>-10213.16</v>
      </c>
      <c r="J20" s="113">
        <v>-10713.06</v>
      </c>
      <c r="K20" s="113">
        <v>-14653.720000000001</v>
      </c>
      <c r="L20" s="113">
        <f t="shared" si="3"/>
        <v>-83817.27</v>
      </c>
    </row>
    <row r="21" spans="1:12" s="109" customFormat="1" ht="24.95" customHeight="1" x14ac:dyDescent="0.25">
      <c r="A21" s="125" t="s">
        <v>93</v>
      </c>
      <c r="B21" s="113">
        <v>-16454.82</v>
      </c>
      <c r="C21" s="113">
        <v>-15223.6</v>
      </c>
      <c r="D21" s="113">
        <v>-9850.91</v>
      </c>
      <c r="E21" s="113">
        <v>-7836.59</v>
      </c>
      <c r="F21" s="113">
        <v>-7950.0199999999995</v>
      </c>
      <c r="G21" s="113">
        <v>-16713.989999999998</v>
      </c>
      <c r="H21" s="113">
        <v>-75.479999999999563</v>
      </c>
      <c r="I21" s="113">
        <v>-1476.45</v>
      </c>
      <c r="J21" s="113">
        <f>-18710.92-16</f>
        <v>-18726.919999999998</v>
      </c>
      <c r="K21" s="113">
        <v>-13856.49</v>
      </c>
      <c r="L21" s="113">
        <f t="shared" si="3"/>
        <v>-108165.26999999999</v>
      </c>
    </row>
    <row r="22" spans="1:12" s="109" customFormat="1" ht="15" customHeight="1" x14ac:dyDescent="0.25">
      <c r="A22" s="112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</row>
    <row r="23" spans="1:12" s="109" customFormat="1" ht="24.95" customHeight="1" x14ac:dyDescent="0.25">
      <c r="A23" s="107" t="s">
        <v>94</v>
      </c>
      <c r="B23" s="108">
        <f t="shared" ref="B23:K23" si="4">B8+B13</f>
        <v>1770051.9499999983</v>
      </c>
      <c r="C23" s="108">
        <f t="shared" si="4"/>
        <v>1203874.4899999993</v>
      </c>
      <c r="D23" s="108">
        <f t="shared" si="4"/>
        <v>1049411.0200000005</v>
      </c>
      <c r="E23" s="108">
        <f t="shared" si="4"/>
        <v>1112129.3799999999</v>
      </c>
      <c r="F23" s="108">
        <f t="shared" si="4"/>
        <v>114568.74000000115</v>
      </c>
      <c r="G23" s="108">
        <f t="shared" si="4"/>
        <v>-60295.540000000969</v>
      </c>
      <c r="H23" s="108">
        <f t="shared" si="4"/>
        <v>-163010.88000000175</v>
      </c>
      <c r="I23" s="108">
        <f t="shared" si="4"/>
        <v>20767.360000000335</v>
      </c>
      <c r="J23" s="108">
        <f t="shared" si="4"/>
        <v>-81202.109999999404</v>
      </c>
      <c r="K23" s="108">
        <f t="shared" si="4"/>
        <v>-69498.080000001006</v>
      </c>
      <c r="L23" s="108">
        <f>L8+L13</f>
        <v>4896796.3299999982</v>
      </c>
    </row>
    <row r="24" spans="1:12" s="109" customFormat="1" ht="15" customHeight="1" x14ac:dyDescent="0.25">
      <c r="A24" s="127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s="109" customFormat="1" ht="24.95" customHeight="1" x14ac:dyDescent="0.25">
      <c r="A25" s="128" t="s">
        <v>95</v>
      </c>
      <c r="B25" s="129">
        <f t="shared" ref="B25:K25" si="5">SUM(B26:B26)</f>
        <v>51527.8</v>
      </c>
      <c r="C25" s="129">
        <f t="shared" si="5"/>
        <v>101555.26000000001</v>
      </c>
      <c r="D25" s="129">
        <f t="shared" si="5"/>
        <v>44508.639999999999</v>
      </c>
      <c r="E25" s="129">
        <f t="shared" si="5"/>
        <v>83162.17</v>
      </c>
      <c r="F25" s="129">
        <f t="shared" si="5"/>
        <v>106085.84</v>
      </c>
      <c r="G25" s="129">
        <f t="shared" si="5"/>
        <v>88381.8</v>
      </c>
      <c r="H25" s="129">
        <f t="shared" si="5"/>
        <v>115095.81</v>
      </c>
      <c r="I25" s="129">
        <f t="shared" si="5"/>
        <v>53140.090000000004</v>
      </c>
      <c r="J25" s="129">
        <f t="shared" si="5"/>
        <v>43332.51</v>
      </c>
      <c r="K25" s="129">
        <f t="shared" si="5"/>
        <v>51160.24</v>
      </c>
      <c r="L25" s="129">
        <f>SUM(L26:L26)</f>
        <v>737950.15999999992</v>
      </c>
    </row>
    <row r="26" spans="1:12" s="109" customFormat="1" ht="24.95" customHeight="1" x14ac:dyDescent="0.25">
      <c r="A26" s="112" t="s">
        <v>96</v>
      </c>
      <c r="B26" s="113">
        <v>51527.8</v>
      </c>
      <c r="C26" s="113">
        <v>101555.26000000001</v>
      </c>
      <c r="D26" s="113">
        <v>44508.639999999999</v>
      </c>
      <c r="E26" s="113">
        <v>83162.17</v>
      </c>
      <c r="F26" s="113">
        <v>106085.84</v>
      </c>
      <c r="G26" s="113">
        <v>88381.8</v>
      </c>
      <c r="H26" s="113">
        <v>115095.81</v>
      </c>
      <c r="I26" s="113">
        <v>53140.090000000004</v>
      </c>
      <c r="J26" s="113">
        <v>43332.51</v>
      </c>
      <c r="K26" s="113">
        <v>51160.24</v>
      </c>
      <c r="L26" s="113">
        <f>SUM(B26:K26)</f>
        <v>737950.15999999992</v>
      </c>
    </row>
    <row r="27" spans="1:12" s="109" customFormat="1" ht="15" customHeight="1" x14ac:dyDescent="0.25">
      <c r="A27" s="112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s="109" customFormat="1" ht="24.95" customHeight="1" x14ac:dyDescent="0.25">
      <c r="A28" s="130" t="s">
        <v>80</v>
      </c>
      <c r="B28" s="131">
        <f t="shared" ref="B28:K28" si="6">B23+B25</f>
        <v>1821579.7499999984</v>
      </c>
      <c r="C28" s="131">
        <f t="shared" si="6"/>
        <v>1305429.7499999993</v>
      </c>
      <c r="D28" s="131">
        <f t="shared" si="6"/>
        <v>1093919.6600000004</v>
      </c>
      <c r="E28" s="131">
        <f t="shared" si="6"/>
        <v>1195291.5499999998</v>
      </c>
      <c r="F28" s="131">
        <f t="shared" si="6"/>
        <v>220654.58000000115</v>
      </c>
      <c r="G28" s="131">
        <f t="shared" si="6"/>
        <v>28086.259999999034</v>
      </c>
      <c r="H28" s="131">
        <f t="shared" si="6"/>
        <v>-47915.070000001753</v>
      </c>
      <c r="I28" s="131">
        <f t="shared" si="6"/>
        <v>73907.450000000332</v>
      </c>
      <c r="J28" s="131">
        <f t="shared" si="6"/>
        <v>-37869.599999999402</v>
      </c>
      <c r="K28" s="131">
        <f t="shared" si="6"/>
        <v>-18337.840000001008</v>
      </c>
      <c r="L28" s="131">
        <f>L23+L25</f>
        <v>5634746.4899999984</v>
      </c>
    </row>
    <row r="29" spans="1:12" s="109" customFormat="1" ht="15" customHeight="1" x14ac:dyDescent="0.25"/>
    <row r="30" spans="1:12" s="109" customFormat="1" ht="15" customHeight="1" x14ac:dyDescent="0.25"/>
    <row r="31" spans="1:12" s="109" customFormat="1" ht="15" customHeight="1" x14ac:dyDescent="0.25"/>
    <row r="32" spans="1:12" s="109" customFormat="1" ht="15" customHeight="1" x14ac:dyDescent="0.25"/>
    <row r="33" spans="3:11" ht="15" customHeight="1" x14ac:dyDescent="0.25">
      <c r="C33" s="109"/>
      <c r="D33" s="109"/>
      <c r="E33" s="109"/>
      <c r="F33" s="109"/>
      <c r="G33" s="109"/>
      <c r="H33" s="109"/>
      <c r="I33" s="109"/>
      <c r="J33" s="109"/>
      <c r="K33" s="109"/>
    </row>
    <row r="34" spans="3:11" ht="15" customHeight="1" x14ac:dyDescent="0.25">
      <c r="C34" s="109"/>
      <c r="D34" s="109"/>
      <c r="E34" s="109"/>
      <c r="F34" s="109"/>
      <c r="G34" s="109"/>
      <c r="H34" s="109"/>
      <c r="I34" s="109"/>
      <c r="J34" s="109"/>
      <c r="K34" s="109"/>
    </row>
  </sheetData>
  <mergeCells count="3">
    <mergeCell ref="A2:L2"/>
    <mergeCell ref="A3:L3"/>
    <mergeCell ref="A4:L4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71" orientation="landscape" r:id="rId1"/>
  <headerFooter>
    <oddFooter>&amp;C&amp;"Verdana,Normal"&amp;8&amp;P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DCAD-12A7-49B4-8361-BA106BE2F9B5}">
  <dimension ref="A1:N46"/>
  <sheetViews>
    <sheetView zoomScale="70" zoomScaleNormal="70" workbookViewId="0">
      <pane xSplit="2" ySplit="9" topLeftCell="C10" activePane="bottomRight" state="frozen"/>
      <selection activeCell="R12" sqref="R12"/>
      <selection pane="topRight" activeCell="R12" sqref="R12"/>
      <selection pane="bottomLeft" activeCell="R12" sqref="R12"/>
      <selection pane="bottomRight" activeCell="R12" sqref="R12"/>
    </sheetView>
  </sheetViews>
  <sheetFormatPr defaultColWidth="9.140625" defaultRowHeight="15" x14ac:dyDescent="0.25"/>
  <cols>
    <col min="1" max="1" width="40.5703125" style="1" customWidth="1"/>
    <col min="2" max="2" width="2.7109375" style="1" customWidth="1"/>
    <col min="3" max="12" width="16.7109375" style="1" customWidth="1"/>
    <col min="13" max="13" width="2.85546875" style="1" customWidth="1"/>
    <col min="14" max="14" width="16.7109375" style="1" customWidth="1"/>
    <col min="15" max="16384" width="9.140625" style="1"/>
  </cols>
  <sheetData>
    <row r="1" spans="1:14" ht="53.25" customHeight="1" x14ac:dyDescent="0.25">
      <c r="A1" s="93"/>
      <c r="B1" s="93"/>
    </row>
    <row r="2" spans="1:14" ht="21.95" customHeight="1" x14ac:dyDescent="0.25">
      <c r="A2" s="93"/>
      <c r="B2" s="93"/>
    </row>
    <row r="3" spans="1:14" ht="21.95" customHeight="1" x14ac:dyDescent="0.25">
      <c r="A3" s="99" t="s">
        <v>47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ht="21.95" customHeight="1" x14ac:dyDescent="0.25">
      <c r="A4" s="98" t="s">
        <v>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 s="4" customFormat="1" ht="21.95" customHeight="1" x14ac:dyDescent="0.25">
      <c r="A5" s="2"/>
      <c r="B5" s="3"/>
    </row>
    <row r="6" spans="1:14" s="39" customFormat="1" ht="14.25" x14ac:dyDescent="0.25"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  <c r="H6" s="40" t="s">
        <v>35</v>
      </c>
      <c r="I6" s="40" t="s">
        <v>36</v>
      </c>
      <c r="J6" s="40" t="s">
        <v>37</v>
      </c>
      <c r="K6" s="40" t="s">
        <v>39</v>
      </c>
      <c r="L6" s="40" t="s">
        <v>40</v>
      </c>
      <c r="N6" s="96">
        <v>2024</v>
      </c>
    </row>
    <row r="7" spans="1:14" s="41" customFormat="1" ht="15.75" customHeight="1" thickBot="1" x14ac:dyDescent="0.3">
      <c r="C7" s="42">
        <v>2024</v>
      </c>
      <c r="D7" s="42">
        <v>2024</v>
      </c>
      <c r="E7" s="42">
        <v>2024</v>
      </c>
      <c r="F7" s="42">
        <v>2024</v>
      </c>
      <c r="G7" s="42">
        <v>2024</v>
      </c>
      <c r="H7" s="42">
        <v>2024</v>
      </c>
      <c r="I7" s="42">
        <v>2024</v>
      </c>
      <c r="J7" s="42">
        <v>2024</v>
      </c>
      <c r="K7" s="42">
        <v>2024</v>
      </c>
      <c r="L7" s="42">
        <v>2024</v>
      </c>
      <c r="N7" s="97"/>
    </row>
    <row r="8" spans="1:14" s="43" customFormat="1" ht="7.5" customHeight="1" x14ac:dyDescent="0.25"/>
    <row r="9" spans="1:14" s="45" customFormat="1" ht="21.75" customHeight="1" thickBot="1" x14ac:dyDescent="0.3">
      <c r="A9" s="44" t="s">
        <v>0</v>
      </c>
      <c r="C9" s="46">
        <v>9106.2400000000016</v>
      </c>
      <c r="D9" s="46">
        <f t="shared" ref="D9:L9" si="0">C41</f>
        <v>9153.6700000000019</v>
      </c>
      <c r="E9" s="46">
        <f t="shared" si="0"/>
        <v>9282.1900000000023</v>
      </c>
      <c r="F9" s="46">
        <f t="shared" si="0"/>
        <v>9084.0500000000011</v>
      </c>
      <c r="G9" s="46">
        <f t="shared" si="0"/>
        <v>8813.9600000000009</v>
      </c>
      <c r="H9" s="46">
        <f t="shared" si="0"/>
        <v>7790.82</v>
      </c>
      <c r="I9" s="46">
        <f t="shared" si="0"/>
        <v>6932.19</v>
      </c>
      <c r="J9" s="46">
        <f t="shared" si="0"/>
        <v>4965.2799999999988</v>
      </c>
      <c r="K9" s="46">
        <f t="shared" si="0"/>
        <v>3639.9999999999986</v>
      </c>
      <c r="L9" s="46">
        <f t="shared" si="0"/>
        <v>1984.9299999999985</v>
      </c>
      <c r="N9" s="46">
        <f>C9</f>
        <v>9106.2400000000016</v>
      </c>
    </row>
    <row r="10" spans="1:14" s="43" customFormat="1" ht="14.25" x14ac:dyDescent="0.25"/>
    <row r="11" spans="1:14" s="47" customFormat="1" ht="15" customHeight="1" x14ac:dyDescent="0.25">
      <c r="A11" s="47" t="s">
        <v>1</v>
      </c>
    </row>
    <row r="12" spans="1:14" s="49" customFormat="1" ht="15" customHeight="1" x14ac:dyDescent="0.25">
      <c r="A12" s="48" t="s">
        <v>2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N12" s="50">
        <f>SUM(C12:D12)</f>
        <v>0</v>
      </c>
    </row>
    <row r="13" spans="1:14" s="49" customFormat="1" ht="15" customHeight="1" x14ac:dyDescent="0.25">
      <c r="A13" s="48" t="s">
        <v>3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N13" s="50">
        <f t="shared" ref="N13:N14" si="1">SUM(C13:D13)</f>
        <v>0</v>
      </c>
    </row>
    <row r="14" spans="1:14" s="49" customFormat="1" ht="15" customHeight="1" x14ac:dyDescent="0.25">
      <c r="A14" s="48" t="s">
        <v>4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N14" s="50">
        <f t="shared" si="1"/>
        <v>0</v>
      </c>
    </row>
    <row r="15" spans="1:14" s="49" customFormat="1" ht="15" customHeight="1" x14ac:dyDescent="0.25">
      <c r="A15" s="48" t="s">
        <v>5</v>
      </c>
      <c r="C15" s="50">
        <v>6000</v>
      </c>
      <c r="D15" s="50">
        <v>6000</v>
      </c>
      <c r="E15" s="50">
        <v>6000</v>
      </c>
      <c r="F15" s="50">
        <v>6000</v>
      </c>
      <c r="G15" s="50">
        <f>6000+0.43</f>
        <v>6000.43</v>
      </c>
      <c r="H15" s="50">
        <f>6000+0.43</f>
        <v>6000.43</v>
      </c>
      <c r="I15" s="50">
        <v>6000</v>
      </c>
      <c r="J15" s="50">
        <v>6000</v>
      </c>
      <c r="K15" s="50">
        <v>6000</v>
      </c>
      <c r="L15" s="50">
        <v>7000</v>
      </c>
      <c r="N15" s="50">
        <f>SUM(C15:M15)</f>
        <v>61000.86</v>
      </c>
    </row>
    <row r="16" spans="1:14" s="49" customFormat="1" ht="15" customHeight="1" x14ac:dyDescent="0.25">
      <c r="A16" s="48" t="s">
        <v>6</v>
      </c>
      <c r="C16" s="50">
        <v>50.68</v>
      </c>
      <c r="D16" s="50">
        <v>68.05</v>
      </c>
      <c r="E16" s="50">
        <v>75.150000000000006</v>
      </c>
      <c r="F16" s="50">
        <v>82.66</v>
      </c>
      <c r="G16" s="50">
        <v>75.400000000000006</v>
      </c>
      <c r="H16" s="50">
        <v>69.98</v>
      </c>
      <c r="I16" s="50">
        <v>67.959999999999994</v>
      </c>
      <c r="J16" s="50">
        <v>53.11</v>
      </c>
      <c r="K16" s="50">
        <v>43.33</v>
      </c>
      <c r="L16" s="50">
        <v>28.69</v>
      </c>
      <c r="N16" s="50">
        <f t="shared" ref="N16:N17" si="2">SUM(C16:M16)</f>
        <v>615.01</v>
      </c>
    </row>
    <row r="17" spans="1:14" s="49" customFormat="1" ht="15" customHeight="1" x14ac:dyDescent="0.25">
      <c r="A17" s="48" t="s">
        <v>7</v>
      </c>
      <c r="C17" s="50">
        <v>65.66</v>
      </c>
      <c r="D17" s="50">
        <v>70.42</v>
      </c>
      <c r="E17" s="50">
        <v>78.87</v>
      </c>
      <c r="F17" s="50">
        <v>87.85</v>
      </c>
      <c r="G17" s="50">
        <v>88.67</v>
      </c>
      <c r="H17" s="50">
        <v>89.54</v>
      </c>
      <c r="I17" s="50">
        <v>78.37</v>
      </c>
      <c r="J17" s="50">
        <v>75.28</v>
      </c>
      <c r="K17" s="50">
        <v>74.790000000000006</v>
      </c>
      <c r="L17" s="50">
        <v>66.3</v>
      </c>
      <c r="N17" s="50">
        <f t="shared" si="2"/>
        <v>775.74999999999989</v>
      </c>
    </row>
    <row r="18" spans="1:14" s="11" customFormat="1" ht="15" customHeight="1" x14ac:dyDescent="0.25">
      <c r="A18" s="51" t="s">
        <v>8</v>
      </c>
      <c r="B18" s="51"/>
      <c r="C18" s="52">
        <f t="shared" ref="C18:F18" si="3">SUM(C12:C17)</f>
        <v>6116.34</v>
      </c>
      <c r="D18" s="52">
        <f t="shared" si="3"/>
        <v>6138.47</v>
      </c>
      <c r="E18" s="52">
        <f t="shared" si="3"/>
        <v>6154.0199999999995</v>
      </c>
      <c r="F18" s="52">
        <f t="shared" si="3"/>
        <v>6170.51</v>
      </c>
      <c r="G18" s="52">
        <f t="shared" ref="G18:I18" si="4">SUM(G12:G17)</f>
        <v>6164.5</v>
      </c>
      <c r="H18" s="52">
        <f t="shared" si="4"/>
        <v>6159.95</v>
      </c>
      <c r="I18" s="52">
        <f t="shared" si="4"/>
        <v>6146.33</v>
      </c>
      <c r="J18" s="52">
        <f t="shared" ref="J18:K18" si="5">SUM(J12:J17)</f>
        <v>6128.3899999999994</v>
      </c>
      <c r="K18" s="52">
        <f t="shared" si="5"/>
        <v>6118.12</v>
      </c>
      <c r="L18" s="52">
        <f t="shared" ref="L18" si="6">SUM(L12:L17)</f>
        <v>7094.99</v>
      </c>
      <c r="N18" s="52">
        <f t="shared" ref="N18" si="7">SUM(N12:N17)</f>
        <v>62391.62</v>
      </c>
    </row>
    <row r="19" spans="1:14" s="43" customFormat="1" ht="15" customHeight="1" x14ac:dyDescent="0.25">
      <c r="C19" s="53"/>
      <c r="D19" s="53"/>
      <c r="E19" s="53"/>
      <c r="F19" s="53"/>
      <c r="G19" s="53"/>
      <c r="H19" s="53"/>
      <c r="I19" s="53"/>
      <c r="J19" s="53"/>
      <c r="K19" s="53"/>
      <c r="L19" s="53"/>
      <c r="N19" s="53"/>
    </row>
    <row r="20" spans="1:14" s="47" customFormat="1" ht="15" customHeight="1" x14ac:dyDescent="0.25">
      <c r="A20" s="47" t="s"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/>
    </row>
    <row r="21" spans="1:14" s="49" customFormat="1" ht="15" customHeight="1" x14ac:dyDescent="0.25">
      <c r="A21" s="48" t="s">
        <v>10</v>
      </c>
      <c r="C21" s="55">
        <v>-3731.37</v>
      </c>
      <c r="D21" s="55">
        <v>-3737.21</v>
      </c>
      <c r="E21" s="55">
        <v>-4180.26</v>
      </c>
      <c r="F21" s="55">
        <v>-4211.72</v>
      </c>
      <c r="G21" s="55">
        <v>-4480.74</v>
      </c>
      <c r="H21" s="55">
        <v>-4653.1499999999996</v>
      </c>
      <c r="I21" s="55">
        <v>-4872.05</v>
      </c>
      <c r="J21" s="55">
        <v>-4961.21</v>
      </c>
      <c r="K21" s="55">
        <v>-4673.43</v>
      </c>
      <c r="L21" s="55">
        <v>-4737.8</v>
      </c>
      <c r="N21" s="50">
        <f t="shared" ref="N21:N23" si="8">SUM(C21:M21)</f>
        <v>-44238.94000000001</v>
      </c>
    </row>
    <row r="22" spans="1:14" s="49" customFormat="1" ht="15" customHeight="1" x14ac:dyDescent="0.25">
      <c r="A22" s="48" t="s">
        <v>11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N22" s="50">
        <f t="shared" si="8"/>
        <v>0</v>
      </c>
    </row>
    <row r="23" spans="1:14" s="49" customFormat="1" ht="15" customHeight="1" x14ac:dyDescent="0.25">
      <c r="A23" s="48" t="s">
        <v>12</v>
      </c>
      <c r="C23" s="55">
        <v>-215.35</v>
      </c>
      <c r="D23" s="55">
        <v>-240.24</v>
      </c>
      <c r="E23" s="55">
        <v>-266.20999999999998</v>
      </c>
      <c r="F23" s="55">
        <v>-276.52999999999997</v>
      </c>
      <c r="G23" s="55">
        <v>-292.66000000000003</v>
      </c>
      <c r="H23" s="55">
        <v>-339.58</v>
      </c>
      <c r="I23" s="55">
        <v>-309.25</v>
      </c>
      <c r="J23" s="55">
        <v>-301.95999999999998</v>
      </c>
      <c r="K23" s="55">
        <v>-306.72000000000003</v>
      </c>
      <c r="L23" s="55">
        <v>-304.33999999999997</v>
      </c>
      <c r="N23" s="50">
        <f t="shared" si="8"/>
        <v>-2852.84</v>
      </c>
    </row>
    <row r="24" spans="1:14" s="38" customFormat="1" ht="15" customHeight="1" x14ac:dyDescent="0.25">
      <c r="A24" s="56" t="s">
        <v>13</v>
      </c>
      <c r="B24" s="57"/>
      <c r="C24" s="58">
        <f t="shared" ref="C24:F24" si="9">SUM(C21:C23)</f>
        <v>-3946.72</v>
      </c>
      <c r="D24" s="58">
        <f t="shared" si="9"/>
        <v>-3977.45</v>
      </c>
      <c r="E24" s="58">
        <f t="shared" si="9"/>
        <v>-4446.47</v>
      </c>
      <c r="F24" s="58">
        <f t="shared" si="9"/>
        <v>-4488.25</v>
      </c>
      <c r="G24" s="58">
        <f t="shared" ref="G24:I24" si="10">SUM(G21:G23)</f>
        <v>-4773.3999999999996</v>
      </c>
      <c r="H24" s="58">
        <f t="shared" si="10"/>
        <v>-4992.7299999999996</v>
      </c>
      <c r="I24" s="58">
        <f t="shared" si="10"/>
        <v>-5181.3</v>
      </c>
      <c r="J24" s="58">
        <f t="shared" ref="J24:K24" si="11">SUM(J21:J23)</f>
        <v>-5263.17</v>
      </c>
      <c r="K24" s="58">
        <f t="shared" si="11"/>
        <v>-4980.1500000000005</v>
      </c>
      <c r="L24" s="58">
        <f t="shared" ref="L24" si="12">SUM(L21:L23)</f>
        <v>-5042.1400000000003</v>
      </c>
      <c r="N24" s="58">
        <f t="shared" ref="N24" si="13">SUM(N21:N23)</f>
        <v>-47091.780000000013</v>
      </c>
    </row>
    <row r="25" spans="1:14" s="49" customFormat="1" ht="15" customHeight="1" x14ac:dyDescent="0.25">
      <c r="A25" s="48" t="s">
        <v>14</v>
      </c>
      <c r="C25" s="55">
        <v>-1169.74</v>
      </c>
      <c r="D25" s="55">
        <v>-1076.29</v>
      </c>
      <c r="E25" s="55">
        <v>-962</v>
      </c>
      <c r="F25" s="55">
        <v>-1165.77</v>
      </c>
      <c r="G25" s="55">
        <v>-1138.8900000000001</v>
      </c>
      <c r="H25" s="55">
        <v>-1209.3900000000001</v>
      </c>
      <c r="I25" s="55">
        <v>-1650.06</v>
      </c>
      <c r="J25" s="55">
        <v>-1242.78</v>
      </c>
      <c r="K25" s="55">
        <v>-1388.1</v>
      </c>
      <c r="L25" s="55">
        <v>-1354.4</v>
      </c>
      <c r="N25" s="50">
        <f t="shared" ref="N25:N27" si="14">SUM(C25:M25)</f>
        <v>-12357.42</v>
      </c>
    </row>
    <row r="26" spans="1:14" s="49" customFormat="1" ht="15" customHeight="1" x14ac:dyDescent="0.25">
      <c r="A26" s="48" t="s">
        <v>15</v>
      </c>
      <c r="C26" s="55">
        <v>-867.79</v>
      </c>
      <c r="D26" s="55">
        <v>-869.19</v>
      </c>
      <c r="E26" s="55">
        <v>-800.05</v>
      </c>
      <c r="F26" s="55">
        <v>-404.68</v>
      </c>
      <c r="G26" s="55">
        <v>-1168.4000000000001</v>
      </c>
      <c r="H26" s="55">
        <v>-439.68</v>
      </c>
      <c r="I26" s="55">
        <v>-810.92</v>
      </c>
      <c r="J26" s="55">
        <v>-930.51</v>
      </c>
      <c r="K26" s="55">
        <v>-937.75</v>
      </c>
      <c r="L26" s="55">
        <v>-981.93</v>
      </c>
      <c r="N26" s="50">
        <f t="shared" si="14"/>
        <v>-8210.9</v>
      </c>
    </row>
    <row r="27" spans="1:14" s="49" customFormat="1" ht="15" customHeight="1" x14ac:dyDescent="0.25">
      <c r="A27" s="48" t="s">
        <v>7</v>
      </c>
      <c r="C27" s="55">
        <v>-72.5</v>
      </c>
      <c r="D27" s="55">
        <v>-75.86</v>
      </c>
      <c r="E27" s="55">
        <v>-10.92</v>
      </c>
      <c r="F27" s="55">
        <v>-138.46</v>
      </c>
      <c r="G27" s="55">
        <v>-81.430000000000007</v>
      </c>
      <c r="H27" s="55">
        <v>-127.78</v>
      </c>
      <c r="I27" s="55">
        <v>-377.37</v>
      </c>
      <c r="J27" s="55">
        <v>-16.53</v>
      </c>
      <c r="K27" s="55">
        <v>-152.84</v>
      </c>
      <c r="L27" s="55">
        <v>-94.95</v>
      </c>
      <c r="N27" s="50">
        <f t="shared" si="14"/>
        <v>-1148.6400000000001</v>
      </c>
    </row>
    <row r="28" spans="1:14" s="49" customFormat="1" ht="15" customHeight="1" x14ac:dyDescent="0.25">
      <c r="A28" s="48"/>
      <c r="C28" s="55"/>
      <c r="D28" s="55"/>
      <c r="E28" s="55"/>
      <c r="F28" s="55"/>
      <c r="G28" s="55"/>
      <c r="H28" s="55"/>
      <c r="I28" s="55"/>
      <c r="J28" s="55"/>
      <c r="K28" s="55"/>
      <c r="L28" s="55"/>
      <c r="N28" s="55"/>
    </row>
    <row r="29" spans="1:14" s="11" customFormat="1" ht="15" customHeight="1" x14ac:dyDescent="0.25">
      <c r="A29" s="51" t="s">
        <v>8</v>
      </c>
      <c r="B29" s="51"/>
      <c r="C29" s="52">
        <f t="shared" ref="C29:F29" si="15">SUM(C24:C27)</f>
        <v>-6056.75</v>
      </c>
      <c r="D29" s="52">
        <f t="shared" si="15"/>
        <v>-5998.79</v>
      </c>
      <c r="E29" s="52">
        <f t="shared" si="15"/>
        <v>-6219.4400000000005</v>
      </c>
      <c r="F29" s="52">
        <f t="shared" si="15"/>
        <v>-6197.1600000000008</v>
      </c>
      <c r="G29" s="52">
        <f t="shared" ref="G29:I29" si="16">SUM(G24:G27)</f>
        <v>-7162.1200000000008</v>
      </c>
      <c r="H29" s="52">
        <f t="shared" si="16"/>
        <v>-6769.58</v>
      </c>
      <c r="I29" s="52">
        <f t="shared" si="16"/>
        <v>-8019.6500000000005</v>
      </c>
      <c r="J29" s="52">
        <f t="shared" ref="J29:K29" si="17">SUM(J24:J27)</f>
        <v>-7452.99</v>
      </c>
      <c r="K29" s="52">
        <f t="shared" si="17"/>
        <v>-7458.84</v>
      </c>
      <c r="L29" s="52">
        <f t="shared" ref="L29" si="18">SUM(L24:L27)</f>
        <v>-7473.420000000001</v>
      </c>
      <c r="N29" s="52">
        <f t="shared" ref="N29" si="19">SUM(N24:N27)</f>
        <v>-68808.740000000005</v>
      </c>
    </row>
    <row r="30" spans="1:14" s="43" customFormat="1" ht="15" customHeight="1" x14ac:dyDescent="0.25">
      <c r="C30" s="53"/>
      <c r="D30" s="53"/>
      <c r="E30" s="53"/>
      <c r="F30" s="53"/>
      <c r="G30" s="53"/>
      <c r="H30" s="53"/>
      <c r="I30" s="53"/>
      <c r="J30" s="53"/>
      <c r="K30" s="53"/>
      <c r="L30" s="53"/>
      <c r="N30" s="53"/>
    </row>
    <row r="31" spans="1:14" s="47" customFormat="1" ht="15" customHeight="1" x14ac:dyDescent="0.25">
      <c r="A31" s="47" t="s"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N31" s="54"/>
    </row>
    <row r="32" spans="1:14" s="49" customFormat="1" ht="15" customHeight="1" x14ac:dyDescent="0.25">
      <c r="A32" s="48" t="s">
        <v>17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0">
        <v>0</v>
      </c>
      <c r="J32" s="50">
        <v>0</v>
      </c>
      <c r="K32" s="50">
        <v>0</v>
      </c>
      <c r="L32" s="50">
        <v>0</v>
      </c>
      <c r="N32" s="50">
        <f t="shared" ref="N32:N34" si="20">SUM(C32:M32)</f>
        <v>0</v>
      </c>
    </row>
    <row r="33" spans="1:14" s="49" customFormat="1" ht="15" customHeight="1" x14ac:dyDescent="0.25">
      <c r="A33" s="48" t="s">
        <v>18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0">
        <v>0</v>
      </c>
      <c r="J33" s="50">
        <v>0</v>
      </c>
      <c r="K33" s="50">
        <v>0</v>
      </c>
      <c r="L33" s="50">
        <v>0</v>
      </c>
      <c r="N33" s="50">
        <f t="shared" si="20"/>
        <v>0</v>
      </c>
    </row>
    <row r="34" spans="1:14" s="49" customFormat="1" ht="15" customHeight="1" x14ac:dyDescent="0.25">
      <c r="A34" s="48" t="s">
        <v>19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-71</v>
      </c>
      <c r="J34" s="55">
        <v>0</v>
      </c>
      <c r="K34" s="55">
        <v>-72.599999999999994</v>
      </c>
      <c r="L34" s="55">
        <v>-87.81</v>
      </c>
      <c r="N34" s="50">
        <f t="shared" si="20"/>
        <v>-231.41</v>
      </c>
    </row>
    <row r="35" spans="1:14" s="26" customFormat="1" ht="15" customHeight="1" x14ac:dyDescent="0.25">
      <c r="A35" s="51" t="s">
        <v>8</v>
      </c>
      <c r="B35" s="51"/>
      <c r="C35" s="52">
        <f t="shared" ref="C35:F35" si="21">SUM(C32:C34)</f>
        <v>0</v>
      </c>
      <c r="D35" s="52">
        <f t="shared" si="21"/>
        <v>0</v>
      </c>
      <c r="E35" s="52">
        <f t="shared" si="21"/>
        <v>0</v>
      </c>
      <c r="F35" s="52">
        <f t="shared" si="21"/>
        <v>0</v>
      </c>
      <c r="G35" s="52">
        <f t="shared" ref="G35:I35" si="22">SUM(G32:G34)</f>
        <v>0</v>
      </c>
      <c r="H35" s="52">
        <f t="shared" si="22"/>
        <v>0</v>
      </c>
      <c r="I35" s="52">
        <f t="shared" si="22"/>
        <v>-71</v>
      </c>
      <c r="J35" s="52">
        <f t="shared" ref="J35:K35" si="23">SUM(J32:J34)</f>
        <v>0</v>
      </c>
      <c r="K35" s="52">
        <f t="shared" si="23"/>
        <v>-72.599999999999994</v>
      </c>
      <c r="L35" s="52">
        <f t="shared" ref="L35" si="24">SUM(L32:L34)</f>
        <v>-87.81</v>
      </c>
      <c r="N35" s="52">
        <f t="shared" ref="N35" si="25">SUM(N32:N34)</f>
        <v>-231.41</v>
      </c>
    </row>
    <row r="36" spans="1:14" ht="15" customHeight="1" x14ac:dyDescent="0.25">
      <c r="A36" s="43"/>
      <c r="B36" s="43"/>
      <c r="C36" s="53"/>
      <c r="D36" s="53"/>
      <c r="E36" s="53"/>
      <c r="F36" s="53"/>
      <c r="G36" s="53"/>
      <c r="H36" s="53"/>
      <c r="I36" s="53"/>
      <c r="J36" s="53"/>
      <c r="K36" s="53"/>
      <c r="L36" s="53"/>
      <c r="N36" s="53"/>
    </row>
    <row r="37" spans="1:14" s="11" customFormat="1" ht="15" customHeight="1" x14ac:dyDescent="0.25">
      <c r="A37" s="59" t="s">
        <v>20</v>
      </c>
      <c r="B37" s="60"/>
      <c r="C37" s="61">
        <f t="shared" ref="C37:F37" si="26">C18+C29+C35</f>
        <v>59.590000000000146</v>
      </c>
      <c r="D37" s="61">
        <f t="shared" si="26"/>
        <v>139.68000000000029</v>
      </c>
      <c r="E37" s="61">
        <f t="shared" si="26"/>
        <v>-65.420000000000982</v>
      </c>
      <c r="F37" s="61">
        <f t="shared" si="26"/>
        <v>-26.650000000000546</v>
      </c>
      <c r="G37" s="61">
        <f t="shared" ref="G37:I37" si="27">G18+G29+G35</f>
        <v>-997.6200000000008</v>
      </c>
      <c r="H37" s="61">
        <f t="shared" si="27"/>
        <v>-609.63000000000011</v>
      </c>
      <c r="I37" s="91">
        <f t="shared" si="27"/>
        <v>-1944.3200000000006</v>
      </c>
      <c r="J37" s="91">
        <f t="shared" ref="J37:K37" si="28">J18+J29+J35</f>
        <v>-1324.6000000000004</v>
      </c>
      <c r="K37" s="91">
        <f t="shared" si="28"/>
        <v>-1413.3200000000002</v>
      </c>
      <c r="L37" s="91">
        <f t="shared" ref="L37" si="29">L18+L29+L35</f>
        <v>-466.2400000000012</v>
      </c>
      <c r="N37" s="61">
        <f t="shared" ref="N37" si="30">N18+N29+N35</f>
        <v>-6648.5300000000025</v>
      </c>
    </row>
    <row r="38" spans="1:14" s="29" customFormat="1" ht="15" customHeight="1" x14ac:dyDescent="0.25">
      <c r="A38" s="62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N38" s="63"/>
    </row>
    <row r="39" spans="1:14" s="33" customFormat="1" ht="15" customHeight="1" x14ac:dyDescent="0.25">
      <c r="A39" s="64" t="s">
        <v>21</v>
      </c>
      <c r="B39" s="62"/>
      <c r="C39" s="65">
        <v>-12.16</v>
      </c>
      <c r="D39" s="65">
        <v>-11.16</v>
      </c>
      <c r="E39" s="65">
        <v>-132.72</v>
      </c>
      <c r="F39" s="65">
        <v>-243.44</v>
      </c>
      <c r="G39" s="65">
        <v>-25.52</v>
      </c>
      <c r="H39" s="65">
        <f>-248.6-0.4</f>
        <v>-249</v>
      </c>
      <c r="I39" s="65">
        <v>-22.59</v>
      </c>
      <c r="J39" s="65">
        <v>-0.68</v>
      </c>
      <c r="K39" s="65">
        <v>-241.75</v>
      </c>
      <c r="L39" s="65">
        <v>-49.7</v>
      </c>
      <c r="N39" s="50">
        <f>SUM(C39:M39)</f>
        <v>-988.72</v>
      </c>
    </row>
    <row r="40" spans="1:14" s="43" customFormat="1" ht="15" customHeight="1" x14ac:dyDescent="0.25">
      <c r="C40" s="53"/>
      <c r="D40" s="53"/>
      <c r="E40" s="53"/>
      <c r="F40" s="53"/>
      <c r="G40" s="53"/>
      <c r="H40" s="53"/>
      <c r="I40" s="53"/>
      <c r="J40" s="53"/>
      <c r="K40" s="53"/>
      <c r="L40" s="53"/>
      <c r="N40" s="53"/>
    </row>
    <row r="41" spans="1:14" s="33" customFormat="1" ht="15" customHeight="1" x14ac:dyDescent="0.25">
      <c r="A41" s="51" t="s">
        <v>22</v>
      </c>
      <c r="B41" s="51"/>
      <c r="C41" s="52">
        <f t="shared" ref="C41:F41" si="31">C9+C37+C39</f>
        <v>9153.6700000000019</v>
      </c>
      <c r="D41" s="52">
        <f t="shared" si="31"/>
        <v>9282.1900000000023</v>
      </c>
      <c r="E41" s="52">
        <f t="shared" si="31"/>
        <v>9084.0500000000011</v>
      </c>
      <c r="F41" s="52">
        <f t="shared" si="31"/>
        <v>8813.9600000000009</v>
      </c>
      <c r="G41" s="52">
        <f t="shared" ref="G41:H41" si="32">G9+G37+G39</f>
        <v>7790.82</v>
      </c>
      <c r="H41" s="52">
        <f t="shared" si="32"/>
        <v>6932.19</v>
      </c>
      <c r="I41" s="52">
        <f t="shared" ref="I41:J41" si="33">I9+I37+I39</f>
        <v>4965.2799999999988</v>
      </c>
      <c r="J41" s="52">
        <f t="shared" si="33"/>
        <v>3639.9999999999986</v>
      </c>
      <c r="K41" s="52">
        <f t="shared" ref="K41:L41" si="34">K9+K37+K39</f>
        <v>1984.9299999999985</v>
      </c>
      <c r="L41" s="52">
        <f t="shared" si="34"/>
        <v>1468.9899999999973</v>
      </c>
      <c r="N41" s="52">
        <f t="shared" ref="N41" si="35">N9+N37+N39</f>
        <v>1468.9899999999991</v>
      </c>
    </row>
    <row r="43" spans="1:14" ht="15.95" customHeight="1" x14ac:dyDescent="0.25">
      <c r="A43" s="66"/>
    </row>
    <row r="44" spans="1:14" x14ac:dyDescent="0.25">
      <c r="A44" s="67"/>
    </row>
    <row r="45" spans="1:14" x14ac:dyDescent="0.25">
      <c r="A45" s="68"/>
    </row>
    <row r="46" spans="1:14" x14ac:dyDescent="0.25">
      <c r="A46" s="69"/>
    </row>
  </sheetData>
  <mergeCells count="5">
    <mergeCell ref="A1:B1"/>
    <mergeCell ref="A2:B2"/>
    <mergeCell ref="A3:N3"/>
    <mergeCell ref="A4:N4"/>
    <mergeCell ref="N6:N7"/>
  </mergeCells>
  <phoneticPr fontId="18" type="noConversion"/>
  <printOptions horizontalCentered="1"/>
  <pageMargins left="0.70866141732283472" right="0.70866141732283472" top="0.78740157480314965" bottom="0.59055118110236227" header="0.59055118110236227" footer="0.31496062992125984"/>
  <pageSetup paperSize="9" scale="56" fitToHeight="0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756F-FA51-4691-A023-B5DDA6BE567F}">
  <dimension ref="A1:N19"/>
  <sheetViews>
    <sheetView zoomScale="80" zoomScaleNormal="80" workbookViewId="0">
      <selection activeCell="C27" sqref="C27"/>
    </sheetView>
  </sheetViews>
  <sheetFormatPr defaultColWidth="9.140625" defaultRowHeight="15" x14ac:dyDescent="0.25"/>
  <cols>
    <col min="1" max="1" width="80.7109375" style="1" customWidth="1"/>
    <col min="2" max="2" width="2.7109375" style="1" customWidth="1"/>
    <col min="3" max="12" width="11" style="1" bestFit="1" customWidth="1"/>
    <col min="13" max="16384" width="9.140625" style="1"/>
  </cols>
  <sheetData>
    <row r="1" spans="1:14" ht="48" customHeight="1" x14ac:dyDescent="0.25">
      <c r="A1" s="93"/>
      <c r="B1" s="93"/>
    </row>
    <row r="2" spans="1:14" ht="21.95" customHeight="1" x14ac:dyDescent="0.25">
      <c r="A2" s="93"/>
      <c r="B2" s="93"/>
    </row>
    <row r="3" spans="1:14" ht="18" customHeight="1" x14ac:dyDescent="0.25">
      <c r="A3" s="99" t="s">
        <v>47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4" ht="19.5" customHeight="1" x14ac:dyDescent="0.25">
      <c r="A4" s="100" t="s">
        <v>48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92"/>
      <c r="N4" s="92"/>
    </row>
    <row r="5" spans="1:14" ht="27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4" s="6" customFormat="1" x14ac:dyDescent="0.25">
      <c r="A6" s="39"/>
      <c r="B6" s="39"/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  <c r="H6" s="40" t="s">
        <v>35</v>
      </c>
      <c r="I6" s="40" t="s">
        <v>36</v>
      </c>
      <c r="J6" s="40" t="s">
        <v>37</v>
      </c>
      <c r="K6" s="40" t="s">
        <v>39</v>
      </c>
      <c r="L6" s="40" t="s">
        <v>40</v>
      </c>
    </row>
    <row r="7" spans="1:14" s="8" customFormat="1" ht="12" thickBot="1" x14ac:dyDescent="0.3">
      <c r="A7" s="41"/>
      <c r="B7" s="41"/>
      <c r="C7" s="42">
        <v>2024</v>
      </c>
      <c r="D7" s="42">
        <v>2024</v>
      </c>
      <c r="E7" s="42">
        <v>2024</v>
      </c>
      <c r="F7" s="42">
        <v>2024</v>
      </c>
      <c r="G7" s="42">
        <v>2024</v>
      </c>
      <c r="H7" s="42">
        <v>2024</v>
      </c>
      <c r="I7" s="42">
        <v>2024</v>
      </c>
      <c r="J7" s="42">
        <v>2024</v>
      </c>
      <c r="K7" s="42">
        <v>2024</v>
      </c>
      <c r="L7" s="42">
        <v>2024</v>
      </c>
    </row>
    <row r="8" spans="1:14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4" s="73" customFormat="1" ht="30" customHeight="1" thickBot="1" x14ac:dyDescent="0.3">
      <c r="A9" s="70" t="s">
        <v>23</v>
      </c>
      <c r="B9" s="71"/>
      <c r="C9" s="72">
        <v>9153.6700000000019</v>
      </c>
      <c r="D9" s="72">
        <v>9282.1900000000023</v>
      </c>
      <c r="E9" s="72">
        <v>9084.0500000000011</v>
      </c>
      <c r="F9" s="72">
        <v>8813.9600000000009</v>
      </c>
      <c r="G9" s="72">
        <v>7790.82</v>
      </c>
      <c r="H9" s="72">
        <v>6932.19</v>
      </c>
      <c r="I9" s="72">
        <v>4965</v>
      </c>
      <c r="J9" s="72">
        <v>3639.72</v>
      </c>
      <c r="K9" s="72">
        <v>1984.9299999999985</v>
      </c>
      <c r="L9" s="72">
        <v>1468.9899999999973</v>
      </c>
    </row>
    <row r="10" spans="1:14" s="75" customFormat="1" ht="30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4" s="79" customFormat="1" ht="30" customHeight="1" x14ac:dyDescent="0.25">
      <c r="A11" s="76" t="s">
        <v>30</v>
      </c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1:14" s="79" customFormat="1" ht="20.100000000000001" customHeight="1" x14ac:dyDescent="0.25">
      <c r="A12" s="80"/>
      <c r="B12" s="77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4" s="79" customFormat="1" ht="30" customHeight="1" x14ac:dyDescent="0.25">
      <c r="A13" s="82" t="s">
        <v>24</v>
      </c>
      <c r="B13" s="77"/>
      <c r="C13" s="83">
        <v>215</v>
      </c>
      <c r="D13" s="83">
        <v>456</v>
      </c>
      <c r="E13" s="83">
        <v>721.81</v>
      </c>
      <c r="F13" s="83">
        <v>998</v>
      </c>
      <c r="G13" s="83">
        <v>1291</v>
      </c>
      <c r="H13" s="83">
        <f>1631-0.4</f>
        <v>1630.6</v>
      </c>
      <c r="I13" s="83">
        <f>1940-0.4</f>
        <v>1939.6</v>
      </c>
      <c r="J13" s="83">
        <v>2242</v>
      </c>
      <c r="K13" s="83">
        <v>2548</v>
      </c>
      <c r="L13" s="83">
        <v>2853</v>
      </c>
    </row>
    <row r="14" spans="1:14" s="79" customFormat="1" ht="45.75" customHeight="1" x14ac:dyDescent="0.25">
      <c r="A14" s="82" t="s">
        <v>25</v>
      </c>
      <c r="B14" s="77"/>
      <c r="C14" s="83">
        <v>-70</v>
      </c>
      <c r="D14" s="83">
        <v>-70</v>
      </c>
      <c r="E14" s="83">
        <v>0</v>
      </c>
      <c r="F14" s="83">
        <v>0</v>
      </c>
      <c r="G14" s="83">
        <v>0</v>
      </c>
      <c r="H14" s="83">
        <v>0</v>
      </c>
      <c r="I14" s="83">
        <f>17-0.4</f>
        <v>16.600000000000001</v>
      </c>
      <c r="J14" s="83">
        <v>0</v>
      </c>
      <c r="K14" s="83">
        <v>-80</v>
      </c>
      <c r="L14" s="83">
        <v>-57</v>
      </c>
    </row>
    <row r="15" spans="1:14" s="79" customFormat="1" ht="30" customHeight="1" x14ac:dyDescent="0.25">
      <c r="A15" s="82" t="s">
        <v>26</v>
      </c>
      <c r="B15" s="77"/>
      <c r="C15" s="83">
        <v>0</v>
      </c>
      <c r="D15" s="83">
        <v>1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</row>
    <row r="16" spans="1:14" s="75" customFormat="1" ht="30" customHeight="1" x14ac:dyDescent="0.25">
      <c r="A16" s="82" t="s">
        <v>27</v>
      </c>
      <c r="B16" s="77"/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</row>
    <row r="17" spans="1:12" s="87" customFormat="1" ht="20.100000000000001" customHeight="1" x14ac:dyDescent="0.25">
      <c r="A17" s="84"/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1:12" s="79" customFormat="1" ht="30" customHeight="1" thickBot="1" x14ac:dyDescent="0.3">
      <c r="A18" s="88" t="s">
        <v>28</v>
      </c>
      <c r="B18" s="89"/>
      <c r="C18" s="90">
        <f t="shared" ref="C18:D18" si="0">SUM(C9:C16)</f>
        <v>9298.6700000000019</v>
      </c>
      <c r="D18" s="90">
        <f t="shared" si="0"/>
        <v>9669.1900000000023</v>
      </c>
      <c r="E18" s="90">
        <f t="shared" ref="E18:F18" si="1">SUM(E9:E16)</f>
        <v>9805.86</v>
      </c>
      <c r="F18" s="90">
        <f t="shared" si="1"/>
        <v>9811.9600000000009</v>
      </c>
      <c r="G18" s="90">
        <f t="shared" ref="G18:H18" si="2">SUM(G9:G16)</f>
        <v>9081.82</v>
      </c>
      <c r="H18" s="90">
        <f t="shared" si="2"/>
        <v>8562.7899999999991</v>
      </c>
      <c r="I18" s="90">
        <f t="shared" ref="I18:J18" si="3">SUM(I9:I16)</f>
        <v>6921.2000000000007</v>
      </c>
      <c r="J18" s="90">
        <f t="shared" si="3"/>
        <v>5881.7199999999993</v>
      </c>
      <c r="K18" s="90">
        <f t="shared" ref="K18:L18" si="4">SUM(K9:K16)</f>
        <v>4452.9299999999985</v>
      </c>
      <c r="L18" s="90">
        <f t="shared" si="4"/>
        <v>4264.9899999999971</v>
      </c>
    </row>
    <row r="19" spans="1:12" ht="15.95" customHeight="1" x14ac:dyDescent="0.25"/>
  </sheetData>
  <mergeCells count="4">
    <mergeCell ref="A1:B1"/>
    <mergeCell ref="A2:B2"/>
    <mergeCell ref="A3:L3"/>
    <mergeCell ref="A4:L4"/>
  </mergeCells>
  <phoneticPr fontId="18" type="noConversion"/>
  <printOptions horizontalCentered="1"/>
  <pageMargins left="0.70866141732283472" right="0.70866141732283472" top="1.1811023622047245" bottom="0.59055118110236227" header="0.59055118110236227" footer="0.31496062992125984"/>
  <pageSetup paperSize="9" scale="60" fitToHeight="0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3248B3-DD2D-4A7C-AF51-C83F4B38BCBA}"/>
</file>

<file path=customXml/itemProps2.xml><?xml version="1.0" encoding="utf-8"?>
<ds:datastoreItem xmlns:ds="http://schemas.openxmlformats.org/officeDocument/2006/customXml" ds:itemID="{55E491FB-731A-438A-A52C-9368E42A63FF}"/>
</file>

<file path=customXml/itemProps3.xml><?xml version="1.0" encoding="utf-8"?>
<ds:datastoreItem xmlns:ds="http://schemas.openxmlformats.org/officeDocument/2006/customXml" ds:itemID="{B2CF3E92-BBE9-4CF3-95A2-5CE1E4FD4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ICESP-CGs OP 88700_701</vt:lpstr>
      <vt:lpstr>Balanço</vt:lpstr>
      <vt:lpstr>DRE</vt:lpstr>
      <vt:lpstr>HC- PERDIZES </vt:lpstr>
      <vt:lpstr>CONCILIAÇÃO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2024-11-22T11:43:45Z</cp:lastPrinted>
  <dcterms:created xsi:type="dcterms:W3CDTF">2018-09-18T19:31:35Z</dcterms:created>
  <dcterms:modified xsi:type="dcterms:W3CDTF">2024-11-26T18:17:17Z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