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Contratos de Gestão/PERDIZES/Incluídos no SIte/2024/E-mail Daniela Ignacio 02-10-24 08h23/"/>
    </mc:Choice>
  </mc:AlternateContent>
  <xr:revisionPtr revIDLastSave="0" documentId="13_ncr:1_{3A4D6428-4CD0-44DB-9C74-F67485FFCEEF}" xr6:coauthVersionLast="47" xr6:coauthVersionMax="47" xr10:uidLastSave="{00000000-0000-0000-0000-000000000000}"/>
  <bookViews>
    <workbookView xWindow="-120" yWindow="-120" windowWidth="29040" windowHeight="15720" activeTab="2" xr2:uid="{B1EFD4D2-A324-4A03-8DAF-22DFDA5AEAF0}"/>
  </bookViews>
  <sheets>
    <sheet name="Balanço" sheetId="3" r:id="rId1"/>
    <sheet name="DRE" sheetId="4" r:id="rId2"/>
    <sheet name="DFC" sheetId="1" r:id="rId3"/>
    <sheet name="CONCILIAÇÃO" sheetId="2" r:id="rId4"/>
  </sheets>
  <externalReferences>
    <externalReference r:id="rId5"/>
    <externalReference r:id="rId6"/>
  </externalReferences>
  <definedNames>
    <definedName name="_xlnm._FilterDatabase" localSheetId="0" hidden="1">Balanço!$A$8:$A$27</definedName>
    <definedName name="_xlnm._FilterDatabase" localSheetId="1" hidden="1">DRE!$A$8:$A$14</definedName>
    <definedName name="A" localSheetId="2">#REF!</definedName>
    <definedName name="A">#REF!</definedName>
    <definedName name="AAAAAAAAAAA" localSheetId="2">#REF!</definedName>
    <definedName name="AAAAAAAAAAA">#REF!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[1]Plan1!$J$5:$K$1422</definedName>
    <definedName name="tbCG">[2]Plan1!$J$5:$K$1422</definedName>
    <definedName name="tbEspTit" localSheetId="2">[1]Plan1!$A$5:$B$7</definedName>
    <definedName name="tbEspTit">[2]Plan1!$A$5:$B$7</definedName>
    <definedName name="tbTpReceita" localSheetId="2">[1]Plan1!$D$5:$E$10</definedName>
    <definedName name="tbTpReceita">[2]Plan1!$D$5:$E$10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J25" i="4"/>
  <c r="I25" i="4"/>
  <c r="H25" i="4"/>
  <c r="G25" i="4"/>
  <c r="F25" i="4"/>
  <c r="E25" i="4"/>
  <c r="D25" i="4"/>
  <c r="C25" i="4"/>
  <c r="B25" i="4"/>
  <c r="G23" i="4"/>
  <c r="G28" i="4" s="1"/>
  <c r="C23" i="4"/>
  <c r="C28" i="4" s="1"/>
  <c r="J21" i="4"/>
  <c r="J20" i="4"/>
  <c r="J19" i="4"/>
  <c r="J18" i="4"/>
  <c r="J17" i="4"/>
  <c r="J16" i="4"/>
  <c r="J15" i="4"/>
  <c r="J14" i="4"/>
  <c r="I13" i="4"/>
  <c r="H13" i="4"/>
  <c r="G13" i="4"/>
  <c r="F13" i="4"/>
  <c r="E13" i="4"/>
  <c r="D13" i="4"/>
  <c r="J13" i="4" s="1"/>
  <c r="C13" i="4"/>
  <c r="B13" i="4"/>
  <c r="J11" i="4"/>
  <c r="J10" i="4"/>
  <c r="J9" i="4"/>
  <c r="I8" i="4"/>
  <c r="I23" i="4" s="1"/>
  <c r="I28" i="4" s="1"/>
  <c r="H8" i="4"/>
  <c r="H23" i="4" s="1"/>
  <c r="H28" i="4" s="1"/>
  <c r="G8" i="4"/>
  <c r="F8" i="4"/>
  <c r="F23" i="4" s="1"/>
  <c r="F28" i="4" s="1"/>
  <c r="E8" i="4"/>
  <c r="E23" i="4" s="1"/>
  <c r="E28" i="4" s="1"/>
  <c r="D8" i="4"/>
  <c r="D23" i="4" s="1"/>
  <c r="D28" i="4" s="1"/>
  <c r="C8" i="4"/>
  <c r="B8" i="4"/>
  <c r="B23" i="4" s="1"/>
  <c r="B28" i="4" s="1"/>
  <c r="I25" i="3"/>
  <c r="H25" i="3"/>
  <c r="G25" i="3"/>
  <c r="G18" i="3" s="1"/>
  <c r="F25" i="3"/>
  <c r="F18" i="3" s="1"/>
  <c r="E25" i="3"/>
  <c r="E18" i="3" s="1"/>
  <c r="D25" i="3"/>
  <c r="C25" i="3"/>
  <c r="B25" i="3"/>
  <c r="I19" i="3"/>
  <c r="H19" i="3"/>
  <c r="H18" i="3" s="1"/>
  <c r="G19" i="3"/>
  <c r="F19" i="3"/>
  <c r="E19" i="3"/>
  <c r="D19" i="3"/>
  <c r="D18" i="3" s="1"/>
  <c r="C19" i="3"/>
  <c r="C18" i="3" s="1"/>
  <c r="B19" i="3"/>
  <c r="B18" i="3" s="1"/>
  <c r="I18" i="3"/>
  <c r="I15" i="3"/>
  <c r="H15" i="3"/>
  <c r="G15" i="3"/>
  <c r="G8" i="3" s="1"/>
  <c r="F15" i="3"/>
  <c r="F8" i="3" s="1"/>
  <c r="E15" i="3"/>
  <c r="E8" i="3" s="1"/>
  <c r="D15" i="3"/>
  <c r="C15" i="3"/>
  <c r="B15" i="3"/>
  <c r="I9" i="3"/>
  <c r="H9" i="3"/>
  <c r="H8" i="3" s="1"/>
  <c r="G9" i="3"/>
  <c r="F9" i="3"/>
  <c r="E9" i="3"/>
  <c r="D9" i="3"/>
  <c r="C9" i="3"/>
  <c r="C8" i="3" s="1"/>
  <c r="B9" i="3"/>
  <c r="B8" i="3" s="1"/>
  <c r="I8" i="3"/>
  <c r="D8" i="3"/>
  <c r="J8" i="4" l="1"/>
  <c r="J23" i="4" s="1"/>
  <c r="J28" i="4" s="1"/>
  <c r="J18" i="2" l="1"/>
  <c r="I18" i="2"/>
  <c r="H18" i="2"/>
  <c r="G18" i="2"/>
  <c r="F18" i="2"/>
  <c r="E18" i="2"/>
  <c r="D18" i="2"/>
  <c r="C18" i="2"/>
  <c r="I14" i="2"/>
  <c r="I13" i="2"/>
  <c r="H13" i="2"/>
  <c r="L39" i="1"/>
  <c r="H39" i="1"/>
  <c r="J35" i="1"/>
  <c r="I35" i="1"/>
  <c r="H35" i="1"/>
  <c r="G35" i="1"/>
  <c r="F35" i="1"/>
  <c r="E35" i="1"/>
  <c r="D35" i="1"/>
  <c r="C35" i="1"/>
  <c r="L34" i="1"/>
  <c r="L33" i="1"/>
  <c r="L35" i="1" s="1"/>
  <c r="L32" i="1"/>
  <c r="L27" i="1"/>
  <c r="L26" i="1"/>
  <c r="L25" i="1"/>
  <c r="J24" i="1"/>
  <c r="J29" i="1" s="1"/>
  <c r="I24" i="1"/>
  <c r="I29" i="1" s="1"/>
  <c r="H24" i="1"/>
  <c r="H29" i="1" s="1"/>
  <c r="G24" i="1"/>
  <c r="G29" i="1" s="1"/>
  <c r="F24" i="1"/>
  <c r="F29" i="1" s="1"/>
  <c r="F37" i="1" s="1"/>
  <c r="E24" i="1"/>
  <c r="E29" i="1" s="1"/>
  <c r="D24" i="1"/>
  <c r="D29" i="1" s="1"/>
  <c r="D37" i="1" s="1"/>
  <c r="C24" i="1"/>
  <c r="C29" i="1" s="1"/>
  <c r="L23" i="1"/>
  <c r="L22" i="1"/>
  <c r="L24" i="1" s="1"/>
  <c r="L29" i="1" s="1"/>
  <c r="L21" i="1"/>
  <c r="J18" i="1"/>
  <c r="I18" i="1"/>
  <c r="I37" i="1" s="1"/>
  <c r="H18" i="1"/>
  <c r="F18" i="1"/>
  <c r="E18" i="1"/>
  <c r="D18" i="1"/>
  <c r="C18" i="1"/>
  <c r="C37" i="1" s="1"/>
  <c r="C41" i="1" s="1"/>
  <c r="D9" i="1" s="1"/>
  <c r="L17" i="1"/>
  <c r="L16" i="1"/>
  <c r="H15" i="1"/>
  <c r="G15" i="1"/>
  <c r="L15" i="1" s="1"/>
  <c r="L14" i="1"/>
  <c r="L13" i="1"/>
  <c r="L18" i="1" s="1"/>
  <c r="L37" i="1" s="1"/>
  <c r="L12" i="1"/>
  <c r="L9" i="1"/>
  <c r="J37" i="1" l="1"/>
  <c r="D41" i="1"/>
  <c r="E9" i="1" s="1"/>
  <c r="E37" i="1"/>
  <c r="L41" i="1"/>
  <c r="H37" i="1"/>
  <c r="G18" i="1"/>
  <c r="G37" i="1" s="1"/>
  <c r="E41" i="1" l="1"/>
  <c r="F9" i="1" s="1"/>
  <c r="F41" i="1" s="1"/>
  <c r="G9" i="1" s="1"/>
  <c r="G41" i="1" s="1"/>
  <c r="H9" i="1" s="1"/>
  <c r="H41" i="1" s="1"/>
  <c r="I9" i="1" s="1"/>
  <c r="I41" i="1" s="1"/>
  <c r="J9" i="1" s="1"/>
  <c r="J41" i="1" s="1"/>
</calcChain>
</file>

<file path=xl/sharedStrings.xml><?xml version="1.0" encoding="utf-8"?>
<sst xmlns="http://schemas.openxmlformats.org/spreadsheetml/2006/main" count="112" uniqueCount="87">
  <si>
    <t>INSTITUTO PERDIZES - CONTRATO DE GESTÃO Nº 02/2022 (CG 75.000)</t>
  </si>
  <si>
    <t>FLUXOS DE CAIXA DE JANEIRO A AGOSTO/2024 (R$ MIL)</t>
  </si>
  <si>
    <t>JAN</t>
  </si>
  <si>
    <t>FEV</t>
  </si>
  <si>
    <t>MAR</t>
  </si>
  <si>
    <t>ABR</t>
  </si>
  <si>
    <t>MAI</t>
  </si>
  <si>
    <t>JUN</t>
  </si>
  <si>
    <t>JUL</t>
  </si>
  <si>
    <t>AGO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</si>
  <si>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</si>
  <si>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</si>
  <si>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</si>
  <si>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</si>
  <si>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</si>
  <si>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</si>
  <si>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</si>
  <si>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</si>
  <si>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</si>
  <si>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</si>
  <si>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</si>
  <si>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</si>
  <si>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</si>
  <si>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</si>
  <si>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</si>
  <si>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</si>
  <si>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</si>
  <si>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</si>
  <si>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</si>
  <si>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</si>
  <si>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</si>
  <si>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</si>
  <si>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</si>
  <si>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</si>
  <si>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</si>
  <si>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</si>
  <si>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</si>
  <si>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</si>
  <si>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</si>
  <si>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</si>
  <si>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</si>
  <si>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PERDIZES</t>
  </si>
  <si>
    <t>CONTRATO DE GESTÃO Nº 02/2022</t>
  </si>
  <si>
    <t>BALANÇOS PATRIMONIAIS DE JANEIRO A AGOSTO/2024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</si>
  <si>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</si>
  <si>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</si>
  <si>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</si>
  <si>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</si>
  <si>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</si>
  <si>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</si>
  <si>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</si>
  <si>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</si>
  <si>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</si>
  <si>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</si>
  <si>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</si>
  <si>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</si>
  <si>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</si>
  <si>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</si>
  <si>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</si>
  <si>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</si>
  <si>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</si>
  <si>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</si>
  <si>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</si>
  <si>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</si>
  <si>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</si>
  <si>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</si>
  <si>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</si>
  <si>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PATRIMÔNIO LÍQUIDO</t>
  </si>
  <si>
    <t>RESULTADO ACUMULADO</t>
  </si>
  <si>
    <t>RESULTADO DO PERÍODO</t>
  </si>
  <si>
    <t>DEMONSTRAÇÃO DOS RESULTADOS DE JANEIRO A AGOSTO/2024 (R$)</t>
  </si>
  <si>
    <t>TOTAL</t>
  </si>
  <si>
    <t>RECEITAS OPERACIONAIS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</si>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</sst>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Aptos Narrow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Aptos Narrow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Aptos Narrow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sz val="8"/>
      <color theme="1"/>
      <name val="Aptos Narrow"/>
      <family val="2"/>
      <scheme val="minor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Arial"/>
      <family val="2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23" fillId="0" borderId="0">
      <alignment vertical="top"/>
    </xf>
    <xf numFmtId="0" fontId="37" fillId="0" borderId="0">
      <alignment vertical="top"/>
    </xf>
    <xf numFmtId="43" fontId="40" fillId="0" borderId="0" applyFont="0" applyFill="0" applyBorder="0" applyAlignment="0" applyProtection="0"/>
    <xf numFmtId="166" fontId="23" fillId="0" borderId="0" applyFont="0" applyFill="0" applyBorder="0" applyAlignment="0" applyProtection="0">
      <alignment vertical="top"/>
    </xf>
  </cellStyleXfs>
  <cellXfs count="10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10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 indent="2"/>
    </xf>
    <xf numFmtId="0" fontId="11" fillId="0" borderId="0" xfId="0" applyFont="1" applyAlignment="1">
      <alignment vertical="center"/>
    </xf>
    <xf numFmtId="164" fontId="11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2"/>
    </xf>
    <xf numFmtId="164" fontId="10" fillId="2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11" fillId="0" borderId="5" xfId="0" applyNumberFormat="1" applyFont="1" applyBorder="1" applyAlignment="1">
      <alignment vertical="center"/>
    </xf>
    <xf numFmtId="0" fontId="13" fillId="3" borderId="4" xfId="0" applyFont="1" applyFill="1" applyBorder="1" applyAlignment="1">
      <alignment horizontal="left" vertical="center" indent="3"/>
    </xf>
    <xf numFmtId="0" fontId="13" fillId="3" borderId="0" xfId="0" applyFont="1" applyFill="1" applyAlignment="1">
      <alignment vertical="center"/>
    </xf>
    <xf numFmtId="165" fontId="13" fillId="3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0" fillId="3" borderId="4" xfId="0" applyNumberFormat="1" applyFont="1" applyFill="1" applyBorder="1" applyAlignment="1">
      <alignment horizontal="left" vertical="center" indent="2"/>
    </xf>
    <xf numFmtId="164" fontId="10" fillId="3" borderId="0" xfId="0" applyNumberFormat="1" applyFont="1" applyFill="1" applyAlignment="1">
      <alignment vertical="center"/>
    </xf>
    <xf numFmtId="164" fontId="10" fillId="3" borderId="5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165" fontId="16" fillId="0" borderId="5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38" fontId="26" fillId="0" borderId="2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9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6" xfId="0" applyFont="1" applyBorder="1" applyAlignment="1">
      <alignment horizontal="left" vertical="center" indent="2"/>
    </xf>
    <xf numFmtId="3" fontId="30" fillId="0" borderId="6" xfId="0" applyNumberFormat="1" applyFont="1" applyBorder="1" applyAlignment="1">
      <alignment vertical="center"/>
    </xf>
    <xf numFmtId="0" fontId="30" fillId="0" borderId="4" xfId="0" applyFont="1" applyBorder="1" applyAlignment="1">
      <alignment horizontal="left" vertical="center" wrapText="1" indent="3"/>
    </xf>
    <xf numFmtId="3" fontId="30" fillId="0" borderId="5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 indent="2"/>
    </xf>
    <xf numFmtId="0" fontId="32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26" fillId="4" borderId="7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164" fontId="26" fillId="4" borderId="8" xfId="0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24" fillId="0" borderId="0" xfId="1" applyFont="1" applyAlignment="1">
      <alignment horizontal="center" vertical="center" wrapText="1"/>
    </xf>
    <xf numFmtId="0" fontId="38" fillId="5" borderId="0" xfId="2" applyFont="1" applyFill="1" applyAlignment="1">
      <alignment horizontal="center" vertical="center"/>
    </xf>
    <xf numFmtId="0" fontId="39" fillId="6" borderId="0" xfId="1" applyFont="1" applyFill="1" applyAlignment="1">
      <alignment vertical="center"/>
    </xf>
    <xf numFmtId="3" fontId="39" fillId="6" borderId="0" xfId="3" applyNumberFormat="1" applyFont="1" applyFill="1" applyAlignment="1">
      <alignment horizontal="right" vertical="center"/>
    </xf>
    <xf numFmtId="0" fontId="41" fillId="0" borderId="0" xfId="1" applyFont="1" applyAlignment="1">
      <alignment vertical="center"/>
    </xf>
    <xf numFmtId="0" fontId="39" fillId="7" borderId="0" xfId="1" applyFont="1" applyFill="1" applyAlignment="1">
      <alignment vertical="center"/>
    </xf>
    <xf numFmtId="3" fontId="39" fillId="7" borderId="0" xfId="3" applyNumberFormat="1" applyFont="1" applyFill="1" applyAlignment="1">
      <alignment horizontal="right" vertical="center"/>
    </xf>
    <xf numFmtId="0" fontId="41" fillId="0" borderId="0" xfId="1" applyFont="1" applyAlignment="1">
      <alignment horizontal="left" vertical="center" indent="1"/>
    </xf>
    <xf numFmtId="3" fontId="41" fillId="0" borderId="0" xfId="3" applyNumberFormat="1" applyFont="1" applyFill="1" applyAlignment="1">
      <alignment horizontal="right" vertical="center"/>
    </xf>
    <xf numFmtId="0" fontId="42" fillId="0" borderId="0" xfId="1" applyFont="1" applyAlignment="1">
      <alignment vertical="center"/>
    </xf>
    <xf numFmtId="0" fontId="35" fillId="0" borderId="0" xfId="1" applyFont="1" applyAlignment="1">
      <alignment vertical="center" wrapText="1"/>
    </xf>
    <xf numFmtId="0" fontId="24" fillId="0" borderId="0" xfId="1" applyFont="1" applyAlignment="1">
      <alignment vertical="center" wrapText="1"/>
    </xf>
    <xf numFmtId="4" fontId="34" fillId="0" borderId="0" xfId="1" applyNumberFormat="1" applyFont="1" applyAlignment="1">
      <alignment vertical="center"/>
    </xf>
    <xf numFmtId="4" fontId="41" fillId="0" borderId="0" xfId="1" applyNumberFormat="1" applyFont="1" applyAlignment="1">
      <alignment vertical="center"/>
    </xf>
    <xf numFmtId="166" fontId="41" fillId="0" borderId="0" xfId="4" applyFont="1" applyAlignment="1">
      <alignment vertical="center"/>
    </xf>
    <xf numFmtId="3" fontId="41" fillId="0" borderId="0" xfId="3" applyNumberFormat="1" applyFont="1" applyAlignment="1">
      <alignment horizontal="right" vertical="center"/>
    </xf>
    <xf numFmtId="166" fontId="41" fillId="0" borderId="0" xfId="4" applyFont="1" applyFill="1" applyAlignment="1">
      <alignment vertical="center"/>
    </xf>
    <xf numFmtId="43" fontId="41" fillId="0" borderId="0" xfId="1" applyNumberFormat="1" applyFont="1" applyAlignment="1">
      <alignment vertical="center"/>
    </xf>
    <xf numFmtId="0" fontId="39" fillId="8" borderId="0" xfId="1" applyFont="1" applyFill="1" applyAlignment="1">
      <alignment horizontal="left" vertical="center" indent="1"/>
    </xf>
    <xf numFmtId="3" fontId="39" fillId="0" borderId="0" xfId="3" applyNumberFormat="1" applyFont="1" applyFill="1" applyAlignment="1">
      <alignment horizontal="right" vertical="center"/>
    </xf>
    <xf numFmtId="0" fontId="41" fillId="0" borderId="0" xfId="1" applyFont="1" applyAlignment="1">
      <alignment horizontal="left" vertical="center" indent="2"/>
    </xf>
    <xf numFmtId="3" fontId="41" fillId="0" borderId="0" xfId="4" applyNumberFormat="1" applyFont="1" applyAlignment="1">
      <alignment horizontal="right" vertical="center"/>
    </xf>
    <xf numFmtId="0" fontId="39" fillId="0" borderId="0" xfId="1" applyFont="1" applyAlignment="1">
      <alignment vertical="center"/>
    </xf>
    <xf numFmtId="0" fontId="39" fillId="9" borderId="0" xfId="1" applyFont="1" applyFill="1" applyAlignment="1">
      <alignment vertical="center"/>
    </xf>
    <xf numFmtId="3" fontId="39" fillId="9" borderId="0" xfId="3" applyNumberFormat="1" applyFont="1" applyFill="1" applyAlignment="1">
      <alignment horizontal="right" vertical="center"/>
    </xf>
    <xf numFmtId="0" fontId="43" fillId="10" borderId="0" xfId="1" applyFont="1" applyFill="1" applyAlignment="1">
      <alignment vertical="center"/>
    </xf>
    <xf numFmtId="3" fontId="43" fillId="10" borderId="0" xfId="3" applyNumberFormat="1" applyFont="1" applyFill="1" applyAlignment="1">
      <alignment horizontal="right" vertical="center"/>
    </xf>
    <xf numFmtId="0" fontId="35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</cellXfs>
  <cellStyles count="5">
    <cellStyle name="Normal" xfId="0" builtinId="0"/>
    <cellStyle name="Normal 2" xfId="2" xr:uid="{F7478D3C-4190-4CA2-9905-1697E4D2F7A5}"/>
    <cellStyle name="Normal 2 4 2" xfId="1" xr:uid="{B9BAB149-05FA-4F70-874E-F4DB37D1E2B8}"/>
    <cellStyle name="Vírgula 2" xfId="3" xr:uid="{25C415E0-1BE3-4ACA-A009-C5B6ADA6C2C2}"/>
    <cellStyle name="Vírgula 3" xfId="4" xr:uid="{A6C079C9-B60D-41F5-8CC7-3A89350E5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124904</xdr:colOff>
      <xdr:row>0</xdr:row>
      <xdr:rowOff>0</xdr:rowOff>
    </xdr:from>
    <xdr:to>
      <xdr:col>9</xdr:col>
      <xdr:colOff>11206</xdr:colOff>
      <xdr:row>0</xdr:row>
      <xdr:rowOff>619128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C385DF-F184-48AC-8DBE-B2561A68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04" y="0"/>
          <a:ext cx="12211652" cy="61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</xdr:rowOff>
    </xdr:from>
    <xdr:to>
      <xdr:col>10</xdr:col>
      <xdr:colOff>22412</xdr:colOff>
      <xdr:row>0</xdr:row>
      <xdr:rowOff>568529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8879A8-DAB4-4A5F-A18D-8D84E88AB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"/>
          <a:ext cx="10991850" cy="568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1</xdr:rowOff>
    </xdr:from>
    <xdr:to>
      <xdr:col>11</xdr:col>
      <xdr:colOff>1102178</xdr:colOff>
      <xdr:row>1</xdr:row>
      <xdr:rowOff>27213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C060BD-FA59-40E4-AAE5-FC85B9B6AB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1"/>
          <a:ext cx="13335001" cy="7075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9D111C-5521-4DC8-9912-7F300C7DC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465719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6405-49FD-4A1D-87DF-E7DEB9E38D6D}">
  <dimension ref="A1:I29"/>
  <sheetViews>
    <sheetView showGridLines="0" topLeftCell="A5" zoomScale="85" zoomScaleNormal="85" workbookViewId="0">
      <selection activeCell="O12" sqref="O12"/>
    </sheetView>
  </sheetViews>
  <sheetFormatPr defaultColWidth="6.85546875" defaultRowHeight="15" customHeight="1" x14ac:dyDescent="0.25"/>
  <cols>
    <col min="1" max="1" width="72.85546875" style="77" customWidth="1"/>
    <col min="2" max="9" width="14" style="77" customWidth="1"/>
    <col min="10" max="16384" width="6.85546875" style="77"/>
  </cols>
  <sheetData>
    <row r="1" spans="1:9" s="66" customFormat="1" ht="66" customHeight="1" x14ac:dyDescent="0.25"/>
    <row r="2" spans="1:9" s="67" customFormat="1" ht="20.100000000000001" customHeight="1" x14ac:dyDescent="0.25">
      <c r="A2" s="95" t="s">
        <v>41</v>
      </c>
      <c r="B2" s="95"/>
      <c r="C2" s="95"/>
      <c r="D2" s="95"/>
      <c r="E2" s="95"/>
      <c r="F2" s="95"/>
      <c r="G2" s="95"/>
      <c r="H2" s="95"/>
    </row>
    <row r="3" spans="1:9" s="67" customFormat="1" ht="20.100000000000001" customHeight="1" x14ac:dyDescent="0.25">
      <c r="A3" s="96" t="s">
        <v>42</v>
      </c>
      <c r="B3" s="96"/>
      <c r="C3" s="96"/>
      <c r="D3" s="96"/>
      <c r="E3" s="96"/>
      <c r="F3" s="96"/>
      <c r="G3" s="96"/>
      <c r="H3" s="96"/>
    </row>
    <row r="4" spans="1:9" s="67" customFormat="1" ht="20.100000000000001" customHeight="1" x14ac:dyDescent="0.25">
      <c r="A4" s="96" t="s">
        <v>43</v>
      </c>
      <c r="B4" s="96"/>
      <c r="C4" s="96"/>
      <c r="D4" s="96"/>
      <c r="E4" s="96"/>
      <c r="F4" s="96"/>
      <c r="G4" s="96"/>
      <c r="H4" s="96"/>
    </row>
    <row r="5" spans="1:9" s="67" customFormat="1" ht="15" customHeight="1" x14ac:dyDescent="0.25">
      <c r="A5" s="68"/>
      <c r="B5" s="68"/>
      <c r="C5" s="68"/>
      <c r="D5" s="68"/>
      <c r="E5" s="68"/>
      <c r="F5" s="68"/>
      <c r="G5" s="68"/>
      <c r="H5" s="68"/>
      <c r="I5" s="68"/>
    </row>
    <row r="6" spans="1:9" s="67" customFormat="1" ht="24.95" customHeight="1" x14ac:dyDescent="0.25">
      <c r="A6" s="68"/>
      <c r="B6" s="69" t="s">
        <v>44</v>
      </c>
      <c r="C6" s="69" t="s">
        <v>45</v>
      </c>
      <c r="D6" s="69" t="s">
        <v>46</v>
      </c>
      <c r="E6" s="69" t="s">
        <v>47</v>
      </c>
      <c r="F6" s="69" t="s">
        <v>48</v>
      </c>
      <c r="G6" s="69" t="s">
        <v>49</v>
      </c>
      <c r="H6" s="69" t="s">
        <v>50</v>
      </c>
      <c r="I6" s="69" t="s">
        <v>51</v>
      </c>
    </row>
    <row r="7" spans="1:9" s="66" customFormat="1" ht="15" customHeight="1" x14ac:dyDescent="0.25"/>
    <row r="8" spans="1:9" s="72" customFormat="1" ht="24.95" customHeight="1" x14ac:dyDescent="0.25">
      <c r="A8" s="70" t="s">
        <v>52</v>
      </c>
      <c r="B8" s="71">
        <f t="shared" ref="B8:I8" si="0">B9+B15</f>
        <v>13825170.420000002</v>
      </c>
      <c r="C8" s="71">
        <f t="shared" si="0"/>
        <v>15958537.159999998</v>
      </c>
      <c r="D8" s="71">
        <f t="shared" si="0"/>
        <v>17775042.779999997</v>
      </c>
      <c r="E8" s="71">
        <f t="shared" si="0"/>
        <v>19229785.48</v>
      </c>
      <c r="F8" s="71">
        <f t="shared" si="0"/>
        <v>20229182.119999997</v>
      </c>
      <c r="G8" s="71">
        <f t="shared" si="0"/>
        <v>21609671.329999998</v>
      </c>
      <c r="H8" s="71">
        <f t="shared" si="0"/>
        <v>21472002.130000003</v>
      </c>
      <c r="I8" s="71">
        <f t="shared" si="0"/>
        <v>22411267.130000003</v>
      </c>
    </row>
    <row r="9" spans="1:9" s="72" customFormat="1" ht="24.95" customHeight="1" x14ac:dyDescent="0.25">
      <c r="A9" s="73" t="s">
        <v>53</v>
      </c>
      <c r="B9" s="74">
        <f t="shared" ref="B9:G9" si="1">SUM(B10:B14)</f>
        <v>13463225.500000002</v>
      </c>
      <c r="C9" s="74">
        <f t="shared" si="1"/>
        <v>15468584.129999999</v>
      </c>
      <c r="D9" s="74">
        <f t="shared" si="1"/>
        <v>17052515.449999999</v>
      </c>
      <c r="E9" s="74">
        <f t="shared" si="1"/>
        <v>18495342.289999999</v>
      </c>
      <c r="F9" s="74">
        <f t="shared" si="1"/>
        <v>19483840.299999997</v>
      </c>
      <c r="G9" s="74">
        <f t="shared" si="1"/>
        <v>20623121.009999998</v>
      </c>
      <c r="H9" s="74">
        <f t="shared" ref="H9:I9" si="2">SUM(H10:H14)</f>
        <v>20481885.210000001</v>
      </c>
      <c r="I9" s="74">
        <f t="shared" si="2"/>
        <v>21197614.140000001</v>
      </c>
    </row>
    <row r="10" spans="1:9" s="72" customFormat="1" ht="24.95" customHeight="1" x14ac:dyDescent="0.25">
      <c r="A10" s="75" t="s">
        <v>54</v>
      </c>
      <c r="B10" s="76">
        <v>9306969.3200000003</v>
      </c>
      <c r="C10" s="76">
        <v>9675481.0099999998</v>
      </c>
      <c r="D10" s="76">
        <v>9813397.3399999999</v>
      </c>
      <c r="E10" s="76">
        <v>9818731.4999999981</v>
      </c>
      <c r="F10" s="76">
        <v>9088306.0000000019</v>
      </c>
      <c r="G10" s="76">
        <v>8569014.299999997</v>
      </c>
      <c r="H10" s="76">
        <v>6929437.8100000005</v>
      </c>
      <c r="I10" s="76">
        <v>5888387.25</v>
      </c>
    </row>
    <row r="11" spans="1:9" s="72" customFormat="1" ht="24.95" customHeight="1" x14ac:dyDescent="0.25">
      <c r="A11" s="75" t="s">
        <v>55</v>
      </c>
      <c r="B11" s="76">
        <v>1622000</v>
      </c>
      <c r="C11" s="76">
        <v>3244000</v>
      </c>
      <c r="D11" s="76">
        <v>4866000</v>
      </c>
      <c r="E11" s="76">
        <v>6488000</v>
      </c>
      <c r="F11" s="76">
        <v>8110000</v>
      </c>
      <c r="G11" s="76">
        <v>9732000</v>
      </c>
      <c r="H11" s="76">
        <v>11354000</v>
      </c>
      <c r="I11" s="76">
        <v>12976000</v>
      </c>
    </row>
    <row r="12" spans="1:9" s="72" customFormat="1" ht="24.95" customHeight="1" x14ac:dyDescent="0.25">
      <c r="A12" s="75" t="s">
        <v>56</v>
      </c>
      <c r="B12" s="76">
        <v>2271581.8500000006</v>
      </c>
      <c r="C12" s="76">
        <v>2273325.6800000002</v>
      </c>
      <c r="D12" s="76">
        <v>2091819.45</v>
      </c>
      <c r="E12" s="76">
        <v>1916273.33</v>
      </c>
      <c r="F12" s="76">
        <v>1907673.4700000002</v>
      </c>
      <c r="G12" s="76">
        <v>1858374.94</v>
      </c>
      <c r="H12" s="76">
        <v>1895322.92</v>
      </c>
      <c r="I12" s="76">
        <v>1924990.17</v>
      </c>
    </row>
    <row r="13" spans="1:9" s="72" customFormat="1" ht="24.95" customHeight="1" x14ac:dyDescent="0.25">
      <c r="A13" s="75" t="s">
        <v>57</v>
      </c>
      <c r="B13" s="76">
        <v>10576.920000000002</v>
      </c>
      <c r="C13" s="76">
        <v>6107.79</v>
      </c>
      <c r="D13" s="76">
        <v>1638.6599999999999</v>
      </c>
      <c r="E13" s="76">
        <v>0</v>
      </c>
      <c r="F13" s="76">
        <v>44961.11</v>
      </c>
      <c r="G13" s="76">
        <v>44178.75</v>
      </c>
      <c r="H13" s="76">
        <v>39635.99</v>
      </c>
      <c r="I13" s="76">
        <v>35093.230000000003</v>
      </c>
    </row>
    <row r="14" spans="1:9" s="72" customFormat="1" ht="24.95" customHeight="1" x14ac:dyDescent="0.25">
      <c r="A14" s="75" t="s">
        <v>58</v>
      </c>
      <c r="B14" s="76">
        <v>252097.41</v>
      </c>
      <c r="C14" s="76">
        <v>269669.65000000002</v>
      </c>
      <c r="D14" s="76">
        <v>279660</v>
      </c>
      <c r="E14" s="76">
        <v>272337.45999999996</v>
      </c>
      <c r="F14" s="76">
        <v>332899.72000000003</v>
      </c>
      <c r="G14" s="76">
        <v>419553.02</v>
      </c>
      <c r="H14" s="76">
        <v>263488.49</v>
      </c>
      <c r="I14" s="76">
        <v>373143.49</v>
      </c>
    </row>
    <row r="15" spans="1:9" s="72" customFormat="1" ht="24.95" customHeight="1" x14ac:dyDescent="0.25">
      <c r="A15" s="73" t="s">
        <v>59</v>
      </c>
      <c r="B15" s="74">
        <f t="shared" ref="B15:I15" si="3">B16</f>
        <v>361944.92</v>
      </c>
      <c r="C15" s="74">
        <f t="shared" si="3"/>
        <v>489953.02999999997</v>
      </c>
      <c r="D15" s="74">
        <f t="shared" si="3"/>
        <v>722527.33</v>
      </c>
      <c r="E15" s="74">
        <f t="shared" si="3"/>
        <v>734443.19</v>
      </c>
      <c r="F15" s="74">
        <f t="shared" si="3"/>
        <v>745341.82</v>
      </c>
      <c r="G15" s="74">
        <f t="shared" si="3"/>
        <v>986550.32</v>
      </c>
      <c r="H15" s="74">
        <f t="shared" si="3"/>
        <v>990116.92000000016</v>
      </c>
      <c r="I15" s="74">
        <f t="shared" si="3"/>
        <v>1213652.9900000002</v>
      </c>
    </row>
    <row r="16" spans="1:9" s="72" customFormat="1" ht="24.95" customHeight="1" x14ac:dyDescent="0.25">
      <c r="A16" s="75" t="s">
        <v>60</v>
      </c>
      <c r="B16" s="76">
        <v>361944.92</v>
      </c>
      <c r="C16" s="76">
        <v>489953.02999999997</v>
      </c>
      <c r="D16" s="76">
        <v>722527.33</v>
      </c>
      <c r="E16" s="76">
        <v>734443.19</v>
      </c>
      <c r="F16" s="76">
        <v>745341.82</v>
      </c>
      <c r="G16" s="76">
        <v>986550.32</v>
      </c>
      <c r="H16" s="76">
        <v>990116.92000000016</v>
      </c>
      <c r="I16" s="76">
        <v>1213652.9900000002</v>
      </c>
    </row>
    <row r="17" spans="1:9" s="72" customFormat="1" ht="15" customHeight="1" x14ac:dyDescent="0.25">
      <c r="A17" s="75"/>
      <c r="B17" s="76"/>
      <c r="C17" s="76"/>
      <c r="D17" s="76"/>
      <c r="E17" s="76"/>
      <c r="F17" s="76"/>
      <c r="G17" s="76"/>
      <c r="H17" s="76"/>
      <c r="I17" s="76"/>
    </row>
    <row r="18" spans="1:9" s="72" customFormat="1" ht="24.95" customHeight="1" x14ac:dyDescent="0.25">
      <c r="A18" s="70" t="s">
        <v>61</v>
      </c>
      <c r="B18" s="71">
        <f t="shared" ref="B18:I18" si="4">B19+B25</f>
        <v>13825170.389999997</v>
      </c>
      <c r="C18" s="71">
        <f t="shared" si="4"/>
        <v>15958536.989999995</v>
      </c>
      <c r="D18" s="71">
        <f t="shared" si="4"/>
        <v>17775043.100000001</v>
      </c>
      <c r="E18" s="71">
        <f t="shared" si="4"/>
        <v>19229785.169999998</v>
      </c>
      <c r="F18" s="71">
        <f t="shared" si="4"/>
        <v>20229182.109999999</v>
      </c>
      <c r="G18" s="71">
        <f t="shared" si="4"/>
        <v>21609670.999999996</v>
      </c>
      <c r="H18" s="71">
        <f t="shared" si="4"/>
        <v>21472001.829999994</v>
      </c>
      <c r="I18" s="71">
        <f t="shared" si="4"/>
        <v>22411266.879999995</v>
      </c>
    </row>
    <row r="19" spans="1:9" s="72" customFormat="1" ht="24.95" customHeight="1" x14ac:dyDescent="0.25">
      <c r="A19" s="73" t="s">
        <v>53</v>
      </c>
      <c r="B19" s="74">
        <f t="shared" ref="B19:I19" si="5">SUM(B20:B24)</f>
        <v>7504673.1200000001</v>
      </c>
      <c r="C19" s="74">
        <f t="shared" si="5"/>
        <v>8332609.9699999997</v>
      </c>
      <c r="D19" s="74">
        <f t="shared" si="5"/>
        <v>9055196.4199999999</v>
      </c>
      <c r="E19" s="74">
        <f t="shared" si="5"/>
        <v>9314646.9399999995</v>
      </c>
      <c r="F19" s="74">
        <f t="shared" si="5"/>
        <v>10093389.300000003</v>
      </c>
      <c r="G19" s="74">
        <f t="shared" si="5"/>
        <v>11445791.93</v>
      </c>
      <c r="H19" s="74">
        <f t="shared" si="5"/>
        <v>11356037.83</v>
      </c>
      <c r="I19" s="74">
        <f t="shared" si="5"/>
        <v>12221395.43</v>
      </c>
    </row>
    <row r="20" spans="1:9" s="72" customFormat="1" ht="24.95" customHeight="1" x14ac:dyDescent="0.25">
      <c r="A20" s="75" t="s">
        <v>62</v>
      </c>
      <c r="B20" s="76">
        <v>798981.83</v>
      </c>
      <c r="C20" s="76">
        <v>808345.75000000023</v>
      </c>
      <c r="D20" s="76">
        <v>766102.42999999993</v>
      </c>
      <c r="E20" s="76">
        <v>512807</v>
      </c>
      <c r="F20" s="76">
        <v>520283.99999999988</v>
      </c>
      <c r="G20" s="76">
        <v>875073.90999999992</v>
      </c>
      <c r="H20" s="76">
        <v>763075.82</v>
      </c>
      <c r="I20" s="76">
        <v>1038835</v>
      </c>
    </row>
    <row r="21" spans="1:9" s="72" customFormat="1" ht="24.95" customHeight="1" x14ac:dyDescent="0.25">
      <c r="A21" s="75" t="s">
        <v>63</v>
      </c>
      <c r="B21" s="76">
        <v>71250.509999999776</v>
      </c>
      <c r="C21" s="76">
        <v>122749.16000000015</v>
      </c>
      <c r="D21" s="76">
        <v>241306.94000000018</v>
      </c>
      <c r="E21" s="76">
        <v>45966.739999999991</v>
      </c>
      <c r="F21" s="76">
        <v>164668.47999999998</v>
      </c>
      <c r="G21" s="76">
        <v>305884</v>
      </c>
      <c r="H21" s="76">
        <v>169771.34000000008</v>
      </c>
      <c r="I21" s="76">
        <v>292953.02</v>
      </c>
    </row>
    <row r="22" spans="1:9" s="72" customFormat="1" ht="24.95" customHeight="1" x14ac:dyDescent="0.25">
      <c r="A22" s="75" t="s">
        <v>64</v>
      </c>
      <c r="B22" s="76">
        <v>5855679.54</v>
      </c>
      <c r="C22" s="76">
        <v>6575044.3300000001</v>
      </c>
      <c r="D22" s="76">
        <v>7211530.6399999997</v>
      </c>
      <c r="E22" s="76">
        <v>7888735.7799999993</v>
      </c>
      <c r="F22" s="76">
        <v>8456503.0100000016</v>
      </c>
      <c r="G22" s="76">
        <v>9243673.0600000005</v>
      </c>
      <c r="H22" s="76">
        <v>9389443.5899999999</v>
      </c>
      <c r="I22" s="76">
        <v>9880688.4800000004</v>
      </c>
    </row>
    <row r="23" spans="1:9" s="72" customFormat="1" ht="24.95" customHeight="1" x14ac:dyDescent="0.25">
      <c r="A23" s="75" t="s">
        <v>65</v>
      </c>
      <c r="B23" s="76">
        <v>751110.24000000011</v>
      </c>
      <c r="C23" s="76">
        <v>790230.00999999989</v>
      </c>
      <c r="D23" s="76">
        <v>794069.14</v>
      </c>
      <c r="E23" s="76">
        <v>813571.27000000014</v>
      </c>
      <c r="F23" s="76">
        <v>886942.32</v>
      </c>
      <c r="G23" s="76">
        <v>937614.51</v>
      </c>
      <c r="H23" s="76">
        <v>936232</v>
      </c>
      <c r="I23" s="76">
        <v>925506.49</v>
      </c>
    </row>
    <row r="24" spans="1:9" s="72" customFormat="1" ht="24.95" customHeight="1" x14ac:dyDescent="0.25">
      <c r="A24" s="75" t="s">
        <v>66</v>
      </c>
      <c r="B24" s="76">
        <v>27651</v>
      </c>
      <c r="C24" s="76">
        <v>36240.720000000001</v>
      </c>
      <c r="D24" s="76">
        <v>42187.270000000004</v>
      </c>
      <c r="E24" s="76">
        <v>53566.15</v>
      </c>
      <c r="F24" s="76">
        <v>64991.49</v>
      </c>
      <c r="G24" s="76">
        <v>83546.450000000012</v>
      </c>
      <c r="H24" s="76">
        <v>97515.08</v>
      </c>
      <c r="I24" s="76">
        <v>83412.44</v>
      </c>
    </row>
    <row r="25" spans="1:9" s="72" customFormat="1" ht="24.95" customHeight="1" x14ac:dyDescent="0.25">
      <c r="A25" s="73" t="s">
        <v>67</v>
      </c>
      <c r="B25" s="74">
        <f t="shared" ref="B25:I25" si="6">SUM(B26:B27)</f>
        <v>6320497.2699999968</v>
      </c>
      <c r="C25" s="74">
        <f t="shared" si="6"/>
        <v>7625927.0199999958</v>
      </c>
      <c r="D25" s="74">
        <f t="shared" si="6"/>
        <v>8719846.6799999997</v>
      </c>
      <c r="E25" s="74">
        <f t="shared" si="6"/>
        <v>9915138.2299999986</v>
      </c>
      <c r="F25" s="74">
        <f t="shared" si="6"/>
        <v>10135792.809999999</v>
      </c>
      <c r="G25" s="74">
        <f t="shared" si="6"/>
        <v>10163879.069999997</v>
      </c>
      <c r="H25" s="74">
        <f t="shared" si="6"/>
        <v>10115963.999999994</v>
      </c>
      <c r="I25" s="74">
        <f t="shared" si="6"/>
        <v>10189871.449999996</v>
      </c>
    </row>
    <row r="26" spans="1:9" s="72" customFormat="1" ht="24.95" customHeight="1" x14ac:dyDescent="0.25">
      <c r="A26" s="75" t="s">
        <v>68</v>
      </c>
      <c r="B26" s="76">
        <v>4498917.5199999977</v>
      </c>
      <c r="C26" s="76">
        <v>4498917.5199999977</v>
      </c>
      <c r="D26" s="76">
        <v>4498917.5200000005</v>
      </c>
      <c r="E26" s="76">
        <v>4498917.5199999996</v>
      </c>
      <c r="F26" s="76">
        <v>4498917.5199999996</v>
      </c>
      <c r="G26" s="76">
        <v>4498917.5199999996</v>
      </c>
      <c r="H26" s="76">
        <v>4498917.5199999996</v>
      </c>
      <c r="I26" s="76">
        <v>4498917.5200000005</v>
      </c>
    </row>
    <row r="27" spans="1:9" s="72" customFormat="1" ht="24.95" customHeight="1" x14ac:dyDescent="0.25">
      <c r="A27" s="75" t="s">
        <v>69</v>
      </c>
      <c r="B27" s="76">
        <v>1821579.7499999993</v>
      </c>
      <c r="C27" s="76">
        <v>3127009.4999999986</v>
      </c>
      <c r="D27" s="76">
        <v>4220929.1599999992</v>
      </c>
      <c r="E27" s="76">
        <v>5416220.709999999</v>
      </c>
      <c r="F27" s="76">
        <v>5636875.2899999982</v>
      </c>
      <c r="G27" s="76">
        <v>5664961.5499999961</v>
      </c>
      <c r="H27" s="76">
        <v>5617046.4799999949</v>
      </c>
      <c r="I27" s="76">
        <v>5690953.929999995</v>
      </c>
    </row>
    <row r="29" spans="1:9" ht="14.25" customHeight="1" x14ac:dyDescent="0.25"/>
  </sheetData>
  <mergeCells count="3">
    <mergeCell ref="A2:H2"/>
    <mergeCell ref="A3:H3"/>
    <mergeCell ref="A4:H4"/>
  </mergeCells>
  <printOptions horizontalCentered="1"/>
  <pageMargins left="0.59055118110236227" right="0.59055118110236227" top="0.98425196850393704" bottom="0.59055118110236227" header="0.70866141732283472" footer="0.51181102362204722"/>
  <pageSetup paperSize="9" scale="65" orientation="landscape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FBC0-1230-40B1-BB08-E508BE24EDD4}">
  <dimension ref="A1:P34"/>
  <sheetViews>
    <sheetView showGridLines="0" topLeftCell="A2" zoomScale="85" zoomScaleNormal="85" workbookViewId="0">
      <selection activeCell="M15" sqref="M15"/>
    </sheetView>
  </sheetViews>
  <sheetFormatPr defaultColWidth="6.85546875" defaultRowHeight="15" customHeight="1" x14ac:dyDescent="0.25"/>
  <cols>
    <col min="1" max="1" width="47.5703125" style="66" bestFit="1" customWidth="1"/>
    <col min="2" max="2" width="12.85546875" style="66" customWidth="1"/>
    <col min="3" max="8" width="12.85546875" style="66" bestFit="1" customWidth="1"/>
    <col min="9" max="9" width="12.85546875" style="66" customWidth="1"/>
    <col min="10" max="10" width="14.42578125" style="66" bestFit="1" customWidth="1"/>
    <col min="11" max="16384" width="6.85546875" style="66"/>
  </cols>
  <sheetData>
    <row r="1" spans="1:16" ht="66" customHeight="1" x14ac:dyDescent="0.25"/>
    <row r="2" spans="1:16" s="67" customFormat="1" ht="20.100000000000001" customHeight="1" x14ac:dyDescent="0.25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78"/>
      <c r="L2" s="78"/>
      <c r="M2" s="78"/>
      <c r="N2" s="78"/>
    </row>
    <row r="3" spans="1:16" s="67" customFormat="1" ht="20.100000000000001" customHeight="1" x14ac:dyDescent="0.25">
      <c r="A3" s="96" t="s">
        <v>42</v>
      </c>
      <c r="B3" s="96"/>
      <c r="C3" s="96"/>
      <c r="D3" s="96"/>
      <c r="E3" s="96"/>
      <c r="F3" s="96"/>
      <c r="G3" s="96"/>
      <c r="H3" s="96"/>
      <c r="I3" s="96"/>
      <c r="J3" s="96"/>
      <c r="K3" s="79"/>
      <c r="L3" s="79"/>
      <c r="M3" s="79"/>
      <c r="N3" s="79"/>
    </row>
    <row r="4" spans="1:16" s="67" customFormat="1" ht="20.100000000000001" customHeight="1" x14ac:dyDescent="0.25">
      <c r="A4" s="96" t="s">
        <v>70</v>
      </c>
      <c r="B4" s="96"/>
      <c r="C4" s="96"/>
      <c r="D4" s="96"/>
      <c r="E4" s="96"/>
      <c r="F4" s="96"/>
      <c r="G4" s="96"/>
      <c r="H4" s="96"/>
      <c r="I4" s="96"/>
      <c r="J4" s="96"/>
      <c r="K4" s="79"/>
      <c r="L4" s="79"/>
      <c r="M4" s="79"/>
      <c r="N4" s="79"/>
      <c r="O4" s="79"/>
      <c r="P4" s="79"/>
    </row>
    <row r="5" spans="1:16" s="67" customFormat="1" ht="15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79"/>
      <c r="L5" s="79"/>
      <c r="M5" s="79"/>
      <c r="N5" s="79"/>
      <c r="O5" s="79"/>
      <c r="P5" s="79"/>
    </row>
    <row r="6" spans="1:16" s="67" customFormat="1" ht="16.5" customHeight="1" x14ac:dyDescent="0.25">
      <c r="A6" s="68"/>
      <c r="B6" s="69" t="s">
        <v>44</v>
      </c>
      <c r="C6" s="69" t="s">
        <v>45</v>
      </c>
      <c r="D6" s="69" t="s">
        <v>46</v>
      </c>
      <c r="E6" s="69" t="s">
        <v>47</v>
      </c>
      <c r="F6" s="69" t="s">
        <v>48</v>
      </c>
      <c r="G6" s="69" t="s">
        <v>49</v>
      </c>
      <c r="H6" s="69" t="s">
        <v>50</v>
      </c>
      <c r="I6" s="69" t="s">
        <v>51</v>
      </c>
      <c r="J6" s="69" t="s">
        <v>71</v>
      </c>
      <c r="K6" s="79"/>
      <c r="L6" s="79"/>
      <c r="M6" s="79"/>
      <c r="N6" s="79"/>
      <c r="O6" s="79"/>
      <c r="P6" s="79"/>
    </row>
    <row r="7" spans="1:16" ht="15" customHeight="1" x14ac:dyDescent="0.25">
      <c r="A7" s="80"/>
      <c r="B7" s="80"/>
    </row>
    <row r="8" spans="1:16" s="72" customFormat="1" ht="24.95" customHeight="1" x14ac:dyDescent="0.25">
      <c r="A8" s="70" t="s">
        <v>72</v>
      </c>
      <c r="B8" s="71">
        <f t="shared" ref="B8:I8" si="0">SUM(B9:B11)</f>
        <v>7691353.3499999996</v>
      </c>
      <c r="C8" s="71">
        <f t="shared" si="0"/>
        <v>7696118.7699999996</v>
      </c>
      <c r="D8" s="71">
        <f t="shared" si="0"/>
        <v>7704194.9800000004</v>
      </c>
      <c r="E8" s="71">
        <f t="shared" si="0"/>
        <v>7713501.7400000002</v>
      </c>
      <c r="F8" s="71">
        <f t="shared" si="0"/>
        <v>7718058.6299999999</v>
      </c>
      <c r="G8" s="71">
        <f t="shared" si="0"/>
        <v>7715323.6299999999</v>
      </c>
      <c r="H8" s="71">
        <f t="shared" si="0"/>
        <v>7704151.4299999997</v>
      </c>
      <c r="I8" s="71">
        <f t="shared" si="0"/>
        <v>7701431.9500000002</v>
      </c>
      <c r="J8" s="71">
        <f>SUM(B8:I8)</f>
        <v>61644134.480000012</v>
      </c>
      <c r="K8" s="81"/>
      <c r="M8" s="82"/>
    </row>
    <row r="9" spans="1:16" s="72" customFormat="1" ht="24.95" customHeight="1" x14ac:dyDescent="0.25">
      <c r="A9" s="75" t="s">
        <v>42</v>
      </c>
      <c r="B9" s="76">
        <v>7622000</v>
      </c>
      <c r="C9" s="76">
        <v>7622000</v>
      </c>
      <c r="D9" s="76">
        <v>7622000</v>
      </c>
      <c r="E9" s="76">
        <v>7622000</v>
      </c>
      <c r="F9" s="76">
        <v>7622000</v>
      </c>
      <c r="G9" s="76">
        <v>7622000</v>
      </c>
      <c r="H9" s="76">
        <v>7622000</v>
      </c>
      <c r="I9" s="76">
        <v>7622000</v>
      </c>
      <c r="J9" s="76">
        <f>SUM(B9:I9)</f>
        <v>60976000</v>
      </c>
    </row>
    <row r="10" spans="1:16" s="72" customFormat="1" ht="24.95" customHeight="1" x14ac:dyDescent="0.25">
      <c r="A10" s="75" t="s">
        <v>73</v>
      </c>
      <c r="B10" s="76">
        <v>738.96</v>
      </c>
      <c r="C10" s="76">
        <v>150.18</v>
      </c>
      <c r="D10" s="76">
        <v>52</v>
      </c>
      <c r="E10" s="76">
        <v>29</v>
      </c>
      <c r="F10" s="76">
        <v>3695.55</v>
      </c>
      <c r="G10" s="76">
        <v>14</v>
      </c>
      <c r="H10" s="76">
        <v>0</v>
      </c>
      <c r="I10" s="76">
        <v>270</v>
      </c>
      <c r="J10" s="76">
        <f t="shared" ref="J10:J11" si="1">SUM(B10:I10)</f>
        <v>4949.6900000000005</v>
      </c>
    </row>
    <row r="11" spans="1:16" s="72" customFormat="1" ht="24.95" customHeight="1" x14ac:dyDescent="0.25">
      <c r="A11" s="75" t="s">
        <v>74</v>
      </c>
      <c r="B11" s="76">
        <v>68614.39</v>
      </c>
      <c r="C11" s="76">
        <v>73968.590000000011</v>
      </c>
      <c r="D11" s="76">
        <v>82142.98000000001</v>
      </c>
      <c r="E11" s="76">
        <v>91472.74</v>
      </c>
      <c r="F11" s="76">
        <v>92363.08</v>
      </c>
      <c r="G11" s="76">
        <v>93309.63</v>
      </c>
      <c r="H11" s="76">
        <v>82151.429999999993</v>
      </c>
      <c r="I11" s="76">
        <v>79161.95</v>
      </c>
      <c r="J11" s="76">
        <f t="shared" si="1"/>
        <v>663184.79</v>
      </c>
    </row>
    <row r="12" spans="1:16" s="72" customFormat="1" ht="15" customHeight="1" x14ac:dyDescent="0.25">
      <c r="A12" s="75"/>
      <c r="B12" s="83"/>
      <c r="C12" s="83"/>
      <c r="D12" s="83"/>
      <c r="E12" s="83"/>
      <c r="F12" s="83"/>
      <c r="G12" s="83"/>
      <c r="H12" s="83"/>
      <c r="I12" s="83"/>
      <c r="J12" s="83"/>
      <c r="L12" s="84"/>
      <c r="M12" s="85"/>
    </row>
    <row r="13" spans="1:16" s="72" customFormat="1" ht="24.95" customHeight="1" x14ac:dyDescent="0.25">
      <c r="A13" s="70" t="s">
        <v>75</v>
      </c>
      <c r="B13" s="71">
        <f t="shared" ref="B13:H13" si="2">SUM(B14:B21)</f>
        <v>-5921301.4000000013</v>
      </c>
      <c r="C13" s="71">
        <f t="shared" si="2"/>
        <v>-6492244.2800000003</v>
      </c>
      <c r="D13" s="71">
        <f t="shared" si="2"/>
        <v>-6654783.96</v>
      </c>
      <c r="E13" s="71">
        <f t="shared" si="2"/>
        <v>-6601372.3600000003</v>
      </c>
      <c r="F13" s="71">
        <f t="shared" si="2"/>
        <v>-7603489.8899999987</v>
      </c>
      <c r="G13" s="71">
        <f t="shared" si="2"/>
        <v>-7775619.1700000009</v>
      </c>
      <c r="H13" s="71">
        <f t="shared" si="2"/>
        <v>-7867162.3100000015</v>
      </c>
      <c r="I13" s="71">
        <f>SUM(I14:I21)</f>
        <v>-7680664.5899999999</v>
      </c>
      <c r="J13" s="71">
        <f>SUM(B13:I13)</f>
        <v>-56596637.960000008</v>
      </c>
      <c r="K13" s="81"/>
      <c r="M13" s="82"/>
    </row>
    <row r="14" spans="1:16" s="72" customFormat="1" ht="24.95" customHeight="1" x14ac:dyDescent="0.25">
      <c r="A14" s="86" t="s">
        <v>76</v>
      </c>
      <c r="B14" s="87">
        <v>-4164496.9800000004</v>
      </c>
      <c r="C14" s="87">
        <v>-4507656.6900000004</v>
      </c>
      <c r="D14" s="87">
        <v>-4756383.33</v>
      </c>
      <c r="E14" s="87">
        <v>-4941513.62</v>
      </c>
      <c r="F14" s="87">
        <v>-5033824.03</v>
      </c>
      <c r="G14" s="87">
        <v>-5422934.5700000012</v>
      </c>
      <c r="H14" s="87">
        <v>-5168680.09</v>
      </c>
      <c r="I14" s="87">
        <v>-5336579.8899999997</v>
      </c>
      <c r="J14" s="87">
        <f>SUM(B14:I14)</f>
        <v>-39332069.200000003</v>
      </c>
    </row>
    <row r="15" spans="1:16" s="72" customFormat="1" ht="24.95" customHeight="1" x14ac:dyDescent="0.25">
      <c r="A15" s="88" t="s">
        <v>77</v>
      </c>
      <c r="B15" s="76">
        <v>-1053602.4400000002</v>
      </c>
      <c r="C15" s="76">
        <v>-1137926.6400000001</v>
      </c>
      <c r="D15" s="76">
        <v>-1026647.04</v>
      </c>
      <c r="E15" s="76">
        <v>-968166.11000000022</v>
      </c>
      <c r="F15" s="76">
        <v>-1244580.7200000002</v>
      </c>
      <c r="G15" s="76">
        <v>-1393937.08</v>
      </c>
      <c r="H15" s="76">
        <v>-1512969.71</v>
      </c>
      <c r="I15" s="76">
        <v>-1363998.79</v>
      </c>
      <c r="J15" s="76">
        <f>SUM(B15:I15)</f>
        <v>-9701828.5300000012</v>
      </c>
    </row>
    <row r="16" spans="1:16" s="72" customFormat="1" ht="24.95" customHeight="1" x14ac:dyDescent="0.25">
      <c r="A16" s="88" t="s">
        <v>78</v>
      </c>
      <c r="B16" s="76">
        <v>-620719.93999999994</v>
      </c>
      <c r="C16" s="76">
        <v>-749258.46000000008</v>
      </c>
      <c r="D16" s="76">
        <v>-777727.47000000009</v>
      </c>
      <c r="E16" s="76">
        <v>-598039.72000000009</v>
      </c>
      <c r="F16" s="76">
        <v>-1227884.44</v>
      </c>
      <c r="G16" s="76">
        <v>-854175.22</v>
      </c>
      <c r="H16" s="76">
        <v>-1036347.9400000001</v>
      </c>
      <c r="I16" s="76">
        <v>-891896.57999999984</v>
      </c>
      <c r="J16" s="76">
        <f t="shared" ref="J16:J21" si="3">SUM(B16:I16)</f>
        <v>-6756049.7700000005</v>
      </c>
    </row>
    <row r="17" spans="1:10" s="72" customFormat="1" ht="24.95" customHeight="1" x14ac:dyDescent="0.25">
      <c r="A17" s="88" t="s">
        <v>79</v>
      </c>
      <c r="B17" s="76">
        <v>-55528.289999999994</v>
      </c>
      <c r="C17" s="76">
        <v>-69012.69</v>
      </c>
      <c r="D17" s="76">
        <v>-68712.83</v>
      </c>
      <c r="E17" s="76">
        <v>-71995.200000000012</v>
      </c>
      <c r="F17" s="76">
        <v>-72298</v>
      </c>
      <c r="G17" s="76">
        <v>-68753.350000000006</v>
      </c>
      <c r="H17" s="76">
        <v>-57567.25</v>
      </c>
      <c r="I17" s="76">
        <v>-69183.350000000006</v>
      </c>
      <c r="J17" s="76">
        <f t="shared" si="3"/>
        <v>-533050.96</v>
      </c>
    </row>
    <row r="18" spans="1:10" s="72" customFormat="1" ht="24.95" customHeight="1" x14ac:dyDescent="0.25">
      <c r="A18" s="88" t="s">
        <v>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-71105.98</v>
      </c>
      <c r="I18" s="76">
        <v>0</v>
      </c>
      <c r="J18" s="76">
        <f t="shared" si="3"/>
        <v>-71105.98</v>
      </c>
    </row>
    <row r="19" spans="1:10" s="72" customFormat="1" ht="24.95" customHeight="1" x14ac:dyDescent="0.25">
      <c r="A19" s="88" t="s">
        <v>81</v>
      </c>
      <c r="B19" s="76">
        <v>-6962.5199999999995</v>
      </c>
      <c r="C19" s="76">
        <v>-8451.41</v>
      </c>
      <c r="D19" s="76">
        <v>-7780.68</v>
      </c>
      <c r="E19" s="76">
        <v>-5974.7199999999993</v>
      </c>
      <c r="F19" s="76">
        <v>-8924.2200000000012</v>
      </c>
      <c r="G19" s="76">
        <v>-10940.630000000001</v>
      </c>
      <c r="H19" s="76">
        <v>-12150.62</v>
      </c>
      <c r="I19" s="76">
        <v>-7316.3700000000008</v>
      </c>
      <c r="J19" s="76">
        <f t="shared" si="3"/>
        <v>-68501.170000000013</v>
      </c>
    </row>
    <row r="20" spans="1:10" s="72" customFormat="1" ht="24.95" customHeight="1" x14ac:dyDescent="0.25">
      <c r="A20" s="88" t="s">
        <v>82</v>
      </c>
      <c r="B20" s="76">
        <v>-3536.41</v>
      </c>
      <c r="C20" s="76">
        <v>-4714.79</v>
      </c>
      <c r="D20" s="76">
        <v>-7681.7</v>
      </c>
      <c r="E20" s="76">
        <v>-7846.4000000000005</v>
      </c>
      <c r="F20" s="76">
        <v>-8028.4599999999991</v>
      </c>
      <c r="G20" s="76">
        <v>-8164.33</v>
      </c>
      <c r="H20" s="76">
        <v>-8265.24</v>
      </c>
      <c r="I20" s="76">
        <v>-10213.16</v>
      </c>
      <c r="J20" s="76">
        <f t="shared" si="3"/>
        <v>-58450.490000000005</v>
      </c>
    </row>
    <row r="21" spans="1:10" s="72" customFormat="1" ht="24.95" customHeight="1" x14ac:dyDescent="0.25">
      <c r="A21" s="88" t="s">
        <v>83</v>
      </c>
      <c r="B21" s="76">
        <v>-16454.82</v>
      </c>
      <c r="C21" s="76">
        <v>-15223.6</v>
      </c>
      <c r="D21" s="76">
        <v>-9850.91</v>
      </c>
      <c r="E21" s="76">
        <v>-7836.59</v>
      </c>
      <c r="F21" s="76">
        <v>-7950.0199999999995</v>
      </c>
      <c r="G21" s="76">
        <v>-16713.989999999998</v>
      </c>
      <c r="H21" s="76">
        <v>-75.479999999999563</v>
      </c>
      <c r="I21" s="76">
        <v>-1476.45</v>
      </c>
      <c r="J21" s="76">
        <f t="shared" si="3"/>
        <v>-75581.859999999986</v>
      </c>
    </row>
    <row r="22" spans="1:10" s="72" customFormat="1" ht="15" customHeight="1" x14ac:dyDescent="0.25">
      <c r="A22" s="75"/>
      <c r="B22" s="89"/>
      <c r="C22" s="89"/>
      <c r="D22" s="89"/>
      <c r="E22" s="89"/>
      <c r="F22" s="89"/>
      <c r="G22" s="89"/>
      <c r="H22" s="89"/>
      <c r="I22" s="89"/>
      <c r="J22" s="89"/>
    </row>
    <row r="23" spans="1:10" s="72" customFormat="1" ht="24.95" customHeight="1" x14ac:dyDescent="0.25">
      <c r="A23" s="70" t="s">
        <v>84</v>
      </c>
      <c r="B23" s="71">
        <f t="shared" ref="B23:J23" si="4">B8+B13</f>
        <v>1770051.9499999983</v>
      </c>
      <c r="C23" s="71">
        <f t="shared" si="4"/>
        <v>1203874.4899999993</v>
      </c>
      <c r="D23" s="71">
        <f t="shared" si="4"/>
        <v>1049411.0200000005</v>
      </c>
      <c r="E23" s="71">
        <f t="shared" si="4"/>
        <v>1112129.3799999999</v>
      </c>
      <c r="F23" s="71">
        <f t="shared" si="4"/>
        <v>114568.74000000115</v>
      </c>
      <c r="G23" s="71">
        <f t="shared" si="4"/>
        <v>-60295.540000000969</v>
      </c>
      <c r="H23" s="71">
        <f t="shared" si="4"/>
        <v>-163010.88000000175</v>
      </c>
      <c r="I23" s="71">
        <f t="shared" si="4"/>
        <v>20767.360000000335</v>
      </c>
      <c r="J23" s="71">
        <f t="shared" si="4"/>
        <v>5047496.5200000033</v>
      </c>
    </row>
    <row r="24" spans="1:10" s="72" customFormat="1" ht="15" customHeight="1" x14ac:dyDescent="0.25">
      <c r="A24" s="90"/>
      <c r="B24" s="87"/>
      <c r="C24" s="87"/>
      <c r="D24" s="87"/>
      <c r="E24" s="87"/>
      <c r="F24" s="87"/>
      <c r="G24" s="87"/>
      <c r="H24" s="87"/>
      <c r="I24" s="87"/>
      <c r="J24" s="87"/>
    </row>
    <row r="25" spans="1:10" s="72" customFormat="1" ht="24.95" customHeight="1" x14ac:dyDescent="0.25">
      <c r="A25" s="91" t="s">
        <v>85</v>
      </c>
      <c r="B25" s="92">
        <f t="shared" ref="B25:I25" si="5">SUM(B26:B26)</f>
        <v>51527.8</v>
      </c>
      <c r="C25" s="92">
        <f t="shared" si="5"/>
        <v>101555.26000000001</v>
      </c>
      <c r="D25" s="92">
        <f t="shared" si="5"/>
        <v>44508.639999999999</v>
      </c>
      <c r="E25" s="92">
        <f t="shared" si="5"/>
        <v>83162.17</v>
      </c>
      <c r="F25" s="92">
        <f t="shared" si="5"/>
        <v>106085.84</v>
      </c>
      <c r="G25" s="92">
        <f t="shared" si="5"/>
        <v>88381.8</v>
      </c>
      <c r="H25" s="92">
        <f t="shared" si="5"/>
        <v>115095.81</v>
      </c>
      <c r="I25" s="92">
        <f t="shared" si="5"/>
        <v>53140.090000000004</v>
      </c>
      <c r="J25" s="92">
        <f>SUM(J26:J26)</f>
        <v>643457.40999999992</v>
      </c>
    </row>
    <row r="26" spans="1:10" s="72" customFormat="1" ht="24.95" customHeight="1" x14ac:dyDescent="0.25">
      <c r="A26" s="75" t="s">
        <v>86</v>
      </c>
      <c r="B26" s="76">
        <v>51527.8</v>
      </c>
      <c r="C26" s="76">
        <v>101555.26000000001</v>
      </c>
      <c r="D26" s="76">
        <v>44508.639999999999</v>
      </c>
      <c r="E26" s="76">
        <v>83162.17</v>
      </c>
      <c r="F26" s="76">
        <v>106085.84</v>
      </c>
      <c r="G26" s="76">
        <v>88381.8</v>
      </c>
      <c r="H26" s="76">
        <v>115095.81</v>
      </c>
      <c r="I26" s="76">
        <v>53140.090000000004</v>
      </c>
      <c r="J26" s="76">
        <f>SUM(B26:I26)</f>
        <v>643457.40999999992</v>
      </c>
    </row>
    <row r="27" spans="1:10" s="72" customFormat="1" ht="15" customHeight="1" x14ac:dyDescent="0.25">
      <c r="A27" s="75"/>
      <c r="B27" s="83"/>
      <c r="C27" s="83"/>
      <c r="D27" s="83"/>
      <c r="E27" s="83"/>
      <c r="F27" s="83"/>
      <c r="G27" s="83"/>
      <c r="H27" s="83"/>
      <c r="I27" s="83"/>
      <c r="J27" s="83"/>
    </row>
    <row r="28" spans="1:10" s="72" customFormat="1" ht="24.95" customHeight="1" x14ac:dyDescent="0.25">
      <c r="A28" s="93" t="s">
        <v>69</v>
      </c>
      <c r="B28" s="94">
        <f t="shared" ref="B28:I28" si="6">B23+B25</f>
        <v>1821579.7499999984</v>
      </c>
      <c r="C28" s="94">
        <f t="shared" si="6"/>
        <v>1305429.7499999993</v>
      </c>
      <c r="D28" s="94">
        <f t="shared" si="6"/>
        <v>1093919.6600000004</v>
      </c>
      <c r="E28" s="94">
        <f t="shared" si="6"/>
        <v>1195291.5499999998</v>
      </c>
      <c r="F28" s="94">
        <f t="shared" si="6"/>
        <v>220654.58000000115</v>
      </c>
      <c r="G28" s="94">
        <f t="shared" si="6"/>
        <v>28086.259999999034</v>
      </c>
      <c r="H28" s="94">
        <f t="shared" si="6"/>
        <v>-47915.070000001753</v>
      </c>
      <c r="I28" s="94">
        <f t="shared" si="6"/>
        <v>73907.450000000332</v>
      </c>
      <c r="J28" s="94">
        <f>J23+J25</f>
        <v>5690953.9300000034</v>
      </c>
    </row>
    <row r="29" spans="1:10" s="72" customFormat="1" ht="15" customHeight="1" x14ac:dyDescent="0.25"/>
    <row r="30" spans="1:10" s="72" customFormat="1" ht="15" customHeight="1" x14ac:dyDescent="0.25"/>
    <row r="31" spans="1:10" s="72" customFormat="1" ht="15" customHeight="1" x14ac:dyDescent="0.25"/>
    <row r="32" spans="1:10" s="72" customFormat="1" ht="15" customHeight="1" x14ac:dyDescent="0.25"/>
    <row r="33" spans="3:9" ht="15" customHeight="1" x14ac:dyDescent="0.25">
      <c r="C33" s="72"/>
      <c r="D33" s="72"/>
      <c r="E33" s="72"/>
      <c r="F33" s="72"/>
      <c r="G33" s="72"/>
      <c r="H33" s="72"/>
      <c r="I33" s="72"/>
    </row>
    <row r="34" spans="3:9" ht="15" customHeight="1" x14ac:dyDescent="0.25">
      <c r="C34" s="72"/>
      <c r="D34" s="72"/>
      <c r="E34" s="72"/>
      <c r="F34" s="72"/>
      <c r="G34" s="72"/>
      <c r="H34" s="72"/>
      <c r="I34" s="72"/>
    </row>
  </sheetData>
  <mergeCells count="3">
    <mergeCell ref="A2:J2"/>
    <mergeCell ref="A3:J3"/>
    <mergeCell ref="A4:J4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5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1CA5-6675-4211-9DB8-33B773FC6500}">
  <dimension ref="A1:L46"/>
  <sheetViews>
    <sheetView tabSelected="1" zoomScale="70" zoomScaleNormal="70" workbookViewId="0">
      <pane xSplit="2" ySplit="9" topLeftCell="C13" activePane="bottomRight" state="frozen"/>
      <selection activeCell="A4" sqref="A4:L4"/>
      <selection pane="topRight" activeCell="A4" sqref="A4:L4"/>
      <selection pane="bottomLeft" activeCell="A4" sqref="A4:L4"/>
      <selection pane="bottomRight" activeCell="P41" sqref="P41"/>
    </sheetView>
  </sheetViews>
  <sheetFormatPr defaultColWidth="9.140625" defaultRowHeight="15" x14ac:dyDescent="0.25"/>
  <cols>
    <col min="1" max="1" width="44.42578125" style="1" customWidth="1"/>
    <col min="2" max="2" width="2.7109375" style="1" customWidth="1"/>
    <col min="3" max="10" width="16.7109375" style="1" customWidth="1"/>
    <col min="11" max="11" width="2.85546875" style="1" customWidth="1"/>
    <col min="12" max="12" width="16.7109375" style="1" customWidth="1"/>
    <col min="13" max="16384" width="9.140625" style="1"/>
  </cols>
  <sheetData>
    <row r="1" spans="1:12" ht="53.25" customHeight="1" x14ac:dyDescent="0.25">
      <c r="A1" s="97"/>
      <c r="B1" s="97"/>
    </row>
    <row r="2" spans="1:12" ht="21.95" customHeight="1" x14ac:dyDescent="0.25">
      <c r="A2" s="97"/>
      <c r="B2" s="97"/>
    </row>
    <row r="3" spans="1:12" ht="21.95" customHeight="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21.95" customHeight="1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s="4" customFormat="1" ht="21.95" customHeight="1" x14ac:dyDescent="0.25">
      <c r="A5" s="2"/>
      <c r="B5" s="3"/>
    </row>
    <row r="6" spans="1:12" s="5" customFormat="1" ht="14.25" x14ac:dyDescent="0.25"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L6" s="100">
        <v>2024</v>
      </c>
    </row>
    <row r="7" spans="1:12" s="7" customFormat="1" ht="15.75" customHeight="1" thickBot="1" x14ac:dyDescent="0.3">
      <c r="C7" s="8">
        <v>2024</v>
      </c>
      <c r="D7" s="8">
        <v>2024</v>
      </c>
      <c r="E7" s="8">
        <v>2024</v>
      </c>
      <c r="F7" s="8">
        <v>2024</v>
      </c>
      <c r="G7" s="8">
        <v>2024</v>
      </c>
      <c r="H7" s="8">
        <v>2024</v>
      </c>
      <c r="I7" s="8">
        <v>2024</v>
      </c>
      <c r="J7" s="8">
        <v>2024</v>
      </c>
      <c r="L7" s="101"/>
    </row>
    <row r="8" spans="1:12" s="9" customFormat="1" ht="7.5" customHeight="1" x14ac:dyDescent="0.25"/>
    <row r="9" spans="1:12" s="11" customFormat="1" ht="21.75" customHeight="1" thickBot="1" x14ac:dyDescent="0.3">
      <c r="A9" s="10" t="s">
        <v>10</v>
      </c>
      <c r="C9" s="12">
        <v>9106.2400000000016</v>
      </c>
      <c r="D9" s="12">
        <f t="shared" ref="D9:J9" si="0">C41</f>
        <v>9153.6700000000019</v>
      </c>
      <c r="E9" s="12">
        <f t="shared" si="0"/>
        <v>9282.1900000000023</v>
      </c>
      <c r="F9" s="12">
        <f t="shared" si="0"/>
        <v>9084.0500000000011</v>
      </c>
      <c r="G9" s="12">
        <f t="shared" si="0"/>
        <v>8813.9600000000009</v>
      </c>
      <c r="H9" s="12">
        <f t="shared" si="0"/>
        <v>7790.82</v>
      </c>
      <c r="I9" s="12">
        <f t="shared" si="0"/>
        <v>6932.19</v>
      </c>
      <c r="J9" s="12">
        <f t="shared" si="0"/>
        <v>4965.2799999999988</v>
      </c>
      <c r="L9" s="12">
        <f>C9</f>
        <v>9106.2400000000016</v>
      </c>
    </row>
    <row r="10" spans="1:12" s="9" customFormat="1" ht="14.25" x14ac:dyDescent="0.25"/>
    <row r="11" spans="1:12" s="13" customFormat="1" ht="15" customHeight="1" x14ac:dyDescent="0.25">
      <c r="A11" s="13" t="s">
        <v>11</v>
      </c>
    </row>
    <row r="12" spans="1:12" s="15" customFormat="1" ht="15" customHeight="1" x14ac:dyDescent="0.25">
      <c r="A12" s="14" t="s">
        <v>12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L12" s="16">
        <f>SUM(C12:D12)</f>
        <v>0</v>
      </c>
    </row>
    <row r="13" spans="1:12" s="15" customFormat="1" ht="15" customHeight="1" x14ac:dyDescent="0.25">
      <c r="A13" s="14" t="s">
        <v>13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L13" s="16">
        <f t="shared" ref="L13:L14" si="1">SUM(C13:D13)</f>
        <v>0</v>
      </c>
    </row>
    <row r="14" spans="1:12" s="15" customFormat="1" ht="15" customHeight="1" x14ac:dyDescent="0.25">
      <c r="A14" s="14" t="s">
        <v>14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L14" s="16">
        <f t="shared" si="1"/>
        <v>0</v>
      </c>
    </row>
    <row r="15" spans="1:12" s="15" customFormat="1" ht="15" customHeight="1" x14ac:dyDescent="0.25">
      <c r="A15" s="14" t="s">
        <v>15</v>
      </c>
      <c r="C15" s="16">
        <v>6000</v>
      </c>
      <c r="D15" s="16">
        <v>6000</v>
      </c>
      <c r="E15" s="16">
        <v>6000</v>
      </c>
      <c r="F15" s="16">
        <v>6000</v>
      </c>
      <c r="G15" s="16">
        <f>6000+0.43</f>
        <v>6000.43</v>
      </c>
      <c r="H15" s="16">
        <f>6000+0.43</f>
        <v>6000.43</v>
      </c>
      <c r="I15" s="16">
        <v>6000</v>
      </c>
      <c r="J15" s="16">
        <v>6000</v>
      </c>
      <c r="L15" s="16">
        <f>SUM(C15:K15)</f>
        <v>48000.86</v>
      </c>
    </row>
    <row r="16" spans="1:12" s="15" customFormat="1" ht="15" customHeight="1" x14ac:dyDescent="0.25">
      <c r="A16" s="14" t="s">
        <v>16</v>
      </c>
      <c r="C16" s="16">
        <v>50.68</v>
      </c>
      <c r="D16" s="16">
        <v>68.05</v>
      </c>
      <c r="E16" s="16">
        <v>75.150000000000006</v>
      </c>
      <c r="F16" s="16">
        <v>82.66</v>
      </c>
      <c r="G16" s="16">
        <v>75.400000000000006</v>
      </c>
      <c r="H16" s="16">
        <v>69.98</v>
      </c>
      <c r="I16" s="16">
        <v>67.959999999999994</v>
      </c>
      <c r="J16" s="16">
        <v>53.11</v>
      </c>
      <c r="L16" s="16">
        <f t="shared" ref="L16:L17" si="2">SUM(C16:K16)</f>
        <v>542.9899999999999</v>
      </c>
    </row>
    <row r="17" spans="1:12" s="15" customFormat="1" ht="15" customHeight="1" x14ac:dyDescent="0.25">
      <c r="A17" s="14" t="s">
        <v>17</v>
      </c>
      <c r="C17" s="16">
        <v>65.66</v>
      </c>
      <c r="D17" s="16">
        <v>70.42</v>
      </c>
      <c r="E17" s="16">
        <v>78.87</v>
      </c>
      <c r="F17" s="16">
        <v>87.85</v>
      </c>
      <c r="G17" s="16">
        <v>88.67</v>
      </c>
      <c r="H17" s="16">
        <v>89.54</v>
      </c>
      <c r="I17" s="16">
        <v>78.37</v>
      </c>
      <c r="J17" s="16">
        <v>75.28</v>
      </c>
      <c r="L17" s="16">
        <f t="shared" si="2"/>
        <v>634.66</v>
      </c>
    </row>
    <row r="18" spans="1:12" s="19" customFormat="1" ht="15" customHeight="1" x14ac:dyDescent="0.25">
      <c r="A18" s="17" t="s">
        <v>18</v>
      </c>
      <c r="B18" s="17"/>
      <c r="C18" s="18">
        <f t="shared" ref="C18:J18" si="3">SUM(C12:C17)</f>
        <v>6116.34</v>
      </c>
      <c r="D18" s="18">
        <f t="shared" si="3"/>
        <v>6138.47</v>
      </c>
      <c r="E18" s="18">
        <f t="shared" si="3"/>
        <v>6154.0199999999995</v>
      </c>
      <c r="F18" s="18">
        <f t="shared" si="3"/>
        <v>6170.51</v>
      </c>
      <c r="G18" s="18">
        <f t="shared" si="3"/>
        <v>6164.5</v>
      </c>
      <c r="H18" s="18">
        <f t="shared" si="3"/>
        <v>6159.95</v>
      </c>
      <c r="I18" s="18">
        <f t="shared" si="3"/>
        <v>6146.33</v>
      </c>
      <c r="J18" s="18">
        <f t="shared" si="3"/>
        <v>6128.3899999999994</v>
      </c>
      <c r="L18" s="18">
        <f t="shared" ref="L18" si="4">SUM(L12:L17)</f>
        <v>49178.51</v>
      </c>
    </row>
    <row r="19" spans="1:12" s="9" customFormat="1" ht="15" customHeight="1" x14ac:dyDescent="0.25">
      <c r="C19" s="20"/>
      <c r="D19" s="20"/>
      <c r="E19" s="20"/>
      <c r="F19" s="20"/>
      <c r="G19" s="20"/>
      <c r="H19" s="20"/>
      <c r="I19" s="20"/>
      <c r="J19" s="20"/>
      <c r="L19" s="20"/>
    </row>
    <row r="20" spans="1:12" s="13" customFormat="1" ht="15" customHeight="1" x14ac:dyDescent="0.25">
      <c r="A20" s="13" t="s">
        <v>19</v>
      </c>
      <c r="C20" s="21"/>
      <c r="D20" s="21"/>
      <c r="E20" s="21"/>
      <c r="F20" s="21"/>
      <c r="G20" s="21"/>
      <c r="H20" s="21"/>
      <c r="I20" s="21"/>
      <c r="J20" s="21"/>
      <c r="L20" s="21"/>
    </row>
    <row r="21" spans="1:12" s="15" customFormat="1" ht="15" customHeight="1" x14ac:dyDescent="0.25">
      <c r="A21" s="14" t="s">
        <v>20</v>
      </c>
      <c r="C21" s="22">
        <v>-3731.37</v>
      </c>
      <c r="D21" s="22">
        <v>-3737.21</v>
      </c>
      <c r="E21" s="22">
        <v>-4180.26</v>
      </c>
      <c r="F21" s="22">
        <v>-4211.72</v>
      </c>
      <c r="G21" s="22">
        <v>-4480.74</v>
      </c>
      <c r="H21" s="22">
        <v>-4653.1499999999996</v>
      </c>
      <c r="I21" s="22">
        <v>-4872.05</v>
      </c>
      <c r="J21" s="22">
        <v>-4961.21</v>
      </c>
      <c r="L21" s="16">
        <f t="shared" ref="L21:L23" si="5">SUM(C21:K21)</f>
        <v>-34827.710000000006</v>
      </c>
    </row>
    <row r="22" spans="1:12" s="15" customFormat="1" ht="15" customHeight="1" x14ac:dyDescent="0.25">
      <c r="A22" s="14" t="s">
        <v>21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L22" s="16">
        <f t="shared" si="5"/>
        <v>0</v>
      </c>
    </row>
    <row r="23" spans="1:12" s="15" customFormat="1" ht="15" customHeight="1" x14ac:dyDescent="0.25">
      <c r="A23" s="14" t="s">
        <v>22</v>
      </c>
      <c r="C23" s="22">
        <v>-215.35</v>
      </c>
      <c r="D23" s="22">
        <v>-240.24</v>
      </c>
      <c r="E23" s="22">
        <v>-266.20999999999998</v>
      </c>
      <c r="F23" s="22">
        <v>-276.52999999999997</v>
      </c>
      <c r="G23" s="22">
        <v>-292.66000000000003</v>
      </c>
      <c r="H23" s="22">
        <v>-339.58</v>
      </c>
      <c r="I23" s="22">
        <v>-309.25</v>
      </c>
      <c r="J23" s="22">
        <v>-301.95999999999998</v>
      </c>
      <c r="L23" s="16">
        <f t="shared" si="5"/>
        <v>-2241.7799999999997</v>
      </c>
    </row>
    <row r="24" spans="1:12" s="26" customFormat="1" ht="15" customHeight="1" x14ac:dyDescent="0.25">
      <c r="A24" s="23" t="s">
        <v>23</v>
      </c>
      <c r="B24" s="24"/>
      <c r="C24" s="25">
        <f t="shared" ref="C24:J24" si="6">SUM(C21:C23)</f>
        <v>-3946.72</v>
      </c>
      <c r="D24" s="25">
        <f t="shared" si="6"/>
        <v>-3977.45</v>
      </c>
      <c r="E24" s="25">
        <f t="shared" si="6"/>
        <v>-4446.47</v>
      </c>
      <c r="F24" s="25">
        <f t="shared" si="6"/>
        <v>-4488.25</v>
      </c>
      <c r="G24" s="25">
        <f t="shared" si="6"/>
        <v>-4773.3999999999996</v>
      </c>
      <c r="H24" s="25">
        <f t="shared" si="6"/>
        <v>-4992.7299999999996</v>
      </c>
      <c r="I24" s="25">
        <f t="shared" si="6"/>
        <v>-5181.3</v>
      </c>
      <c r="J24" s="25">
        <f t="shared" si="6"/>
        <v>-5263.17</v>
      </c>
      <c r="L24" s="25">
        <f t="shared" ref="L24" si="7">SUM(L21:L23)</f>
        <v>-37069.490000000005</v>
      </c>
    </row>
    <row r="25" spans="1:12" s="15" customFormat="1" ht="15" customHeight="1" x14ac:dyDescent="0.25">
      <c r="A25" s="14" t="s">
        <v>24</v>
      </c>
      <c r="C25" s="22">
        <v>-1169.74</v>
      </c>
      <c r="D25" s="22">
        <v>-1076.29</v>
      </c>
      <c r="E25" s="22">
        <v>-962</v>
      </c>
      <c r="F25" s="22">
        <v>-1165.77</v>
      </c>
      <c r="G25" s="22">
        <v>-1138.8900000000001</v>
      </c>
      <c r="H25" s="22">
        <v>-1209.3900000000001</v>
      </c>
      <c r="I25" s="22">
        <v>-1650.06</v>
      </c>
      <c r="J25" s="22">
        <v>-1242.78</v>
      </c>
      <c r="L25" s="16">
        <f t="shared" ref="L25:L27" si="8">SUM(C25:K25)</f>
        <v>-9614.92</v>
      </c>
    </row>
    <row r="26" spans="1:12" s="15" customFormat="1" ht="15" customHeight="1" x14ac:dyDescent="0.25">
      <c r="A26" s="14" t="s">
        <v>25</v>
      </c>
      <c r="C26" s="22">
        <v>-867.79</v>
      </c>
      <c r="D26" s="22">
        <v>-869.19</v>
      </c>
      <c r="E26" s="22">
        <v>-800.05</v>
      </c>
      <c r="F26" s="22">
        <v>-404.68</v>
      </c>
      <c r="G26" s="22">
        <v>-1168.4000000000001</v>
      </c>
      <c r="H26" s="22">
        <v>-439.68</v>
      </c>
      <c r="I26" s="22">
        <v>-810.92</v>
      </c>
      <c r="J26" s="22">
        <v>-930.51</v>
      </c>
      <c r="L26" s="16">
        <f t="shared" si="8"/>
        <v>-6291.22</v>
      </c>
    </row>
    <row r="27" spans="1:12" s="15" customFormat="1" ht="15" customHeight="1" x14ac:dyDescent="0.25">
      <c r="A27" s="14" t="s">
        <v>17</v>
      </c>
      <c r="C27" s="22">
        <v>-72.5</v>
      </c>
      <c r="D27" s="22">
        <v>-75.86</v>
      </c>
      <c r="E27" s="22">
        <v>-10.92</v>
      </c>
      <c r="F27" s="22">
        <v>-138.46</v>
      </c>
      <c r="G27" s="22">
        <v>-81.430000000000007</v>
      </c>
      <c r="H27" s="22">
        <v>-127.78</v>
      </c>
      <c r="I27" s="22">
        <v>-377.37</v>
      </c>
      <c r="J27" s="22">
        <v>-16.53</v>
      </c>
      <c r="L27" s="16">
        <f t="shared" si="8"/>
        <v>-900.85</v>
      </c>
    </row>
    <row r="28" spans="1:12" s="15" customFormat="1" ht="15" customHeight="1" x14ac:dyDescent="0.25">
      <c r="A28" s="14"/>
      <c r="C28" s="22"/>
      <c r="D28" s="22"/>
      <c r="E28" s="22"/>
      <c r="F28" s="22"/>
      <c r="G28" s="22"/>
      <c r="H28" s="22"/>
      <c r="I28" s="22"/>
      <c r="J28" s="22"/>
      <c r="L28" s="22"/>
    </row>
    <row r="29" spans="1:12" s="19" customFormat="1" ht="15" customHeight="1" x14ac:dyDescent="0.25">
      <c r="A29" s="17" t="s">
        <v>18</v>
      </c>
      <c r="B29" s="17"/>
      <c r="C29" s="18">
        <f t="shared" ref="C29:J29" si="9">SUM(C24:C27)</f>
        <v>-6056.75</v>
      </c>
      <c r="D29" s="18">
        <f t="shared" si="9"/>
        <v>-5998.79</v>
      </c>
      <c r="E29" s="18">
        <f t="shared" si="9"/>
        <v>-6219.4400000000005</v>
      </c>
      <c r="F29" s="18">
        <f t="shared" si="9"/>
        <v>-6197.1600000000008</v>
      </c>
      <c r="G29" s="18">
        <f t="shared" si="9"/>
        <v>-7162.1200000000008</v>
      </c>
      <c r="H29" s="18">
        <f t="shared" si="9"/>
        <v>-6769.58</v>
      </c>
      <c r="I29" s="18">
        <f t="shared" si="9"/>
        <v>-8019.6500000000005</v>
      </c>
      <c r="J29" s="18">
        <f t="shared" si="9"/>
        <v>-7452.99</v>
      </c>
      <c r="L29" s="18">
        <f t="shared" ref="L29" si="10">SUM(L24:L27)</f>
        <v>-53876.480000000003</v>
      </c>
    </row>
    <row r="30" spans="1:12" s="9" customFormat="1" ht="15" customHeight="1" x14ac:dyDescent="0.25">
      <c r="C30" s="20"/>
      <c r="D30" s="20"/>
      <c r="E30" s="20"/>
      <c r="F30" s="20"/>
      <c r="G30" s="20"/>
      <c r="H30" s="20"/>
      <c r="I30" s="20"/>
      <c r="J30" s="20"/>
      <c r="L30" s="20"/>
    </row>
    <row r="31" spans="1:12" s="13" customFormat="1" ht="15" customHeight="1" x14ac:dyDescent="0.25">
      <c r="A31" s="13" t="s">
        <v>26</v>
      </c>
      <c r="C31" s="21"/>
      <c r="D31" s="21"/>
      <c r="E31" s="21"/>
      <c r="F31" s="21"/>
      <c r="G31" s="21"/>
      <c r="H31" s="21"/>
      <c r="I31" s="21"/>
      <c r="J31" s="21"/>
      <c r="L31" s="21"/>
    </row>
    <row r="32" spans="1:12" s="15" customFormat="1" ht="15" customHeight="1" x14ac:dyDescent="0.25">
      <c r="A32" s="14" t="s">
        <v>27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16">
        <v>0</v>
      </c>
      <c r="J32" s="16">
        <v>0</v>
      </c>
      <c r="L32" s="16">
        <f t="shared" ref="L32:L34" si="11">SUM(C32:K32)</f>
        <v>0</v>
      </c>
    </row>
    <row r="33" spans="1:12" s="15" customFormat="1" ht="15" customHeight="1" x14ac:dyDescent="0.25">
      <c r="A33" s="14" t="s">
        <v>28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16">
        <v>0</v>
      </c>
      <c r="J33" s="16">
        <v>0</v>
      </c>
      <c r="L33" s="16">
        <f t="shared" si="11"/>
        <v>0</v>
      </c>
    </row>
    <row r="34" spans="1:12" s="15" customFormat="1" ht="15" customHeight="1" x14ac:dyDescent="0.25">
      <c r="A34" s="14" t="s">
        <v>29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-71</v>
      </c>
      <c r="J34" s="22">
        <v>0</v>
      </c>
      <c r="L34" s="16">
        <f t="shared" si="11"/>
        <v>-71</v>
      </c>
    </row>
    <row r="35" spans="1:12" s="27" customFormat="1" ht="15" customHeight="1" x14ac:dyDescent="0.25">
      <c r="A35" s="17" t="s">
        <v>18</v>
      </c>
      <c r="B35" s="17"/>
      <c r="C35" s="18">
        <f t="shared" ref="C35:J35" si="12">SUM(C32:C34)</f>
        <v>0</v>
      </c>
      <c r="D35" s="18">
        <f t="shared" si="12"/>
        <v>0</v>
      </c>
      <c r="E35" s="18">
        <f t="shared" si="12"/>
        <v>0</v>
      </c>
      <c r="F35" s="18">
        <f t="shared" si="12"/>
        <v>0</v>
      </c>
      <c r="G35" s="18">
        <f t="shared" si="12"/>
        <v>0</v>
      </c>
      <c r="H35" s="18">
        <f t="shared" si="12"/>
        <v>0</v>
      </c>
      <c r="I35" s="18">
        <f t="shared" si="12"/>
        <v>-71</v>
      </c>
      <c r="J35" s="18">
        <f t="shared" si="12"/>
        <v>0</v>
      </c>
      <c r="L35" s="18">
        <f t="shared" ref="L35" si="13">SUM(L32:L34)</f>
        <v>-71</v>
      </c>
    </row>
    <row r="36" spans="1:12" ht="15" customHeight="1" x14ac:dyDescent="0.25">
      <c r="A36" s="9"/>
      <c r="B36" s="9"/>
      <c r="C36" s="20"/>
      <c r="D36" s="20"/>
      <c r="E36" s="20"/>
      <c r="F36" s="20"/>
      <c r="G36" s="20"/>
      <c r="H36" s="20"/>
      <c r="I36" s="20"/>
      <c r="J36" s="20"/>
      <c r="L36" s="20"/>
    </row>
    <row r="37" spans="1:12" s="19" customFormat="1" ht="15" customHeight="1" x14ac:dyDescent="0.25">
      <c r="A37" s="28" t="s">
        <v>30</v>
      </c>
      <c r="B37" s="29"/>
      <c r="C37" s="30">
        <f t="shared" ref="C37:J37" si="14">C18+C29+C35</f>
        <v>59.590000000000146</v>
      </c>
      <c r="D37" s="30">
        <f t="shared" si="14"/>
        <v>139.68000000000029</v>
      </c>
      <c r="E37" s="30">
        <f t="shared" si="14"/>
        <v>-65.420000000000982</v>
      </c>
      <c r="F37" s="30">
        <f t="shared" si="14"/>
        <v>-26.650000000000546</v>
      </c>
      <c r="G37" s="30">
        <f t="shared" si="14"/>
        <v>-997.6200000000008</v>
      </c>
      <c r="H37" s="30">
        <f t="shared" si="14"/>
        <v>-609.63000000000011</v>
      </c>
      <c r="I37" s="31">
        <f t="shared" si="14"/>
        <v>-1944.3200000000006</v>
      </c>
      <c r="J37" s="31">
        <f t="shared" si="14"/>
        <v>-1324.6000000000004</v>
      </c>
      <c r="L37" s="30">
        <f t="shared" ref="L37" si="15">L18+L29+L35</f>
        <v>-4768.9700000000012</v>
      </c>
    </row>
    <row r="38" spans="1:12" s="34" customFormat="1" ht="15" customHeight="1" x14ac:dyDescent="0.25">
      <c r="A38" s="32"/>
      <c r="B38" s="32"/>
      <c r="C38" s="33"/>
      <c r="D38" s="33"/>
      <c r="E38" s="33"/>
      <c r="F38" s="33"/>
      <c r="G38" s="33"/>
      <c r="H38" s="33"/>
      <c r="I38" s="33"/>
      <c r="J38" s="33"/>
      <c r="L38" s="33"/>
    </row>
    <row r="39" spans="1:12" s="37" customFormat="1" ht="15" customHeight="1" x14ac:dyDescent="0.25">
      <c r="A39" s="35" t="s">
        <v>31</v>
      </c>
      <c r="B39" s="32"/>
      <c r="C39" s="36">
        <v>-12.16</v>
      </c>
      <c r="D39" s="36">
        <v>-11.16</v>
      </c>
      <c r="E39" s="36">
        <v>-132.72</v>
      </c>
      <c r="F39" s="36">
        <v>-243.44</v>
      </c>
      <c r="G39" s="36">
        <v>-25.52</v>
      </c>
      <c r="H39" s="36">
        <f>-248.6-0.4</f>
        <v>-249</v>
      </c>
      <c r="I39" s="36">
        <v>-22.59</v>
      </c>
      <c r="J39" s="36">
        <v>-0.68</v>
      </c>
      <c r="L39" s="16">
        <f>SUM(C39:K39)</f>
        <v>-697.27</v>
      </c>
    </row>
    <row r="40" spans="1:12" s="9" customFormat="1" ht="15" customHeight="1" x14ac:dyDescent="0.25">
      <c r="C40" s="20"/>
      <c r="D40" s="20"/>
      <c r="E40" s="20"/>
      <c r="F40" s="20"/>
      <c r="G40" s="20"/>
      <c r="H40" s="20"/>
      <c r="I40" s="20"/>
      <c r="J40" s="20"/>
      <c r="L40" s="20"/>
    </row>
    <row r="41" spans="1:12" s="37" customFormat="1" ht="15" customHeight="1" x14ac:dyDescent="0.25">
      <c r="A41" s="17" t="s">
        <v>32</v>
      </c>
      <c r="B41" s="17"/>
      <c r="C41" s="18">
        <f t="shared" ref="C41:J41" si="16">C9+C37+C39</f>
        <v>9153.6700000000019</v>
      </c>
      <c r="D41" s="18">
        <f t="shared" si="16"/>
        <v>9282.1900000000023</v>
      </c>
      <c r="E41" s="18">
        <f t="shared" si="16"/>
        <v>9084.0500000000011</v>
      </c>
      <c r="F41" s="18">
        <f t="shared" si="16"/>
        <v>8813.9600000000009</v>
      </c>
      <c r="G41" s="18">
        <f t="shared" si="16"/>
        <v>7790.82</v>
      </c>
      <c r="H41" s="18">
        <f t="shared" si="16"/>
        <v>6932.19</v>
      </c>
      <c r="I41" s="18">
        <f t="shared" si="16"/>
        <v>4965.2799999999988</v>
      </c>
      <c r="J41" s="18">
        <f t="shared" si="16"/>
        <v>3639.9999999999986</v>
      </c>
      <c r="L41" s="18">
        <f t="shared" ref="L41" si="17">L9+L37+L39</f>
        <v>3640.0000000000005</v>
      </c>
    </row>
    <row r="43" spans="1:12" ht="15.95" customHeight="1" x14ac:dyDescent="0.25">
      <c r="A43" s="38"/>
    </row>
    <row r="44" spans="1:12" x14ac:dyDescent="0.25">
      <c r="A44" s="39"/>
    </row>
    <row r="45" spans="1:12" x14ac:dyDescent="0.25">
      <c r="A45" s="40"/>
    </row>
    <row r="46" spans="1:12" x14ac:dyDescent="0.25">
      <c r="A46" s="41"/>
    </row>
  </sheetData>
  <mergeCells count="5">
    <mergeCell ref="A1:B1"/>
    <mergeCell ref="A2:B2"/>
    <mergeCell ref="A3:L3"/>
    <mergeCell ref="A4:L4"/>
    <mergeCell ref="L6:L7"/>
  </mergeCells>
  <printOptions horizontalCentered="1"/>
  <pageMargins left="0.59055118110236227" right="0.59055118110236227" top="0.98425196850393704" bottom="0.59055118110236227" header="0.51181102362204722" footer="0.51181102362204722"/>
  <pageSetup paperSize="9" scale="65" fitToWidth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FA71-66B0-4269-98BC-8FB94A86E4C0}">
  <dimension ref="A1:M19"/>
  <sheetViews>
    <sheetView zoomScale="80" zoomScaleNormal="80" workbookViewId="0">
      <selection activeCell="O12" sqref="O12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10" width="11" style="1" bestFit="1" customWidth="1"/>
    <col min="11" max="16384" width="9.140625" style="1"/>
  </cols>
  <sheetData>
    <row r="1" spans="1:13" ht="48" customHeight="1" x14ac:dyDescent="0.25">
      <c r="A1" s="97"/>
      <c r="B1" s="97"/>
    </row>
    <row r="2" spans="1:13" ht="21.95" customHeight="1" x14ac:dyDescent="0.25">
      <c r="A2" s="97"/>
      <c r="B2" s="97"/>
    </row>
    <row r="3" spans="1:13" ht="18" customHeight="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</row>
    <row r="4" spans="1:13" ht="19.5" customHeight="1" x14ac:dyDescent="0.25">
      <c r="A4" s="102" t="s">
        <v>33</v>
      </c>
      <c r="B4" s="102"/>
      <c r="C4" s="102"/>
      <c r="D4" s="102"/>
      <c r="E4" s="102"/>
      <c r="F4" s="102"/>
      <c r="G4" s="102"/>
      <c r="H4" s="102"/>
      <c r="I4" s="102"/>
      <c r="J4" s="102"/>
      <c r="K4" s="42"/>
      <c r="L4" s="42"/>
      <c r="M4" s="42"/>
    </row>
    <row r="5" spans="1:13" ht="27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3" s="43" customFormat="1" x14ac:dyDescent="0.25">
      <c r="A6" s="5"/>
      <c r="B6" s="5"/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</row>
    <row r="7" spans="1:13" s="44" customFormat="1" ht="12" thickBot="1" x14ac:dyDescent="0.3">
      <c r="A7" s="7"/>
      <c r="B7" s="7"/>
      <c r="C7" s="8">
        <v>2024</v>
      </c>
      <c r="D7" s="8">
        <v>2024</v>
      </c>
      <c r="E7" s="8">
        <v>2024</v>
      </c>
      <c r="F7" s="8">
        <v>2024</v>
      </c>
      <c r="G7" s="8">
        <v>2024</v>
      </c>
      <c r="H7" s="8">
        <v>2024</v>
      </c>
      <c r="I7" s="8">
        <v>2024</v>
      </c>
      <c r="J7" s="8">
        <v>2024</v>
      </c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3" s="48" customFormat="1" ht="30" customHeight="1" thickBot="1" x14ac:dyDescent="0.3">
      <c r="A9" s="45" t="s">
        <v>34</v>
      </c>
      <c r="B9" s="46"/>
      <c r="C9" s="47">
        <v>9153.6700000000019</v>
      </c>
      <c r="D9" s="47">
        <v>9282.1900000000023</v>
      </c>
      <c r="E9" s="47">
        <v>9084.0500000000011</v>
      </c>
      <c r="F9" s="47">
        <v>8813.9600000000009</v>
      </c>
      <c r="G9" s="47">
        <v>7790.82</v>
      </c>
      <c r="H9" s="47">
        <v>6932.19</v>
      </c>
      <c r="I9" s="47">
        <v>4965</v>
      </c>
      <c r="J9" s="47">
        <v>3639.72</v>
      </c>
    </row>
    <row r="10" spans="1:13" s="50" customFormat="1" ht="30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3" s="54" customFormat="1" ht="30" customHeight="1" x14ac:dyDescent="0.25">
      <c r="A11" s="51" t="s">
        <v>35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 s="54" customFormat="1" ht="20.100000000000001" customHeight="1" x14ac:dyDescent="0.25">
      <c r="A12" s="55"/>
      <c r="B12" s="52"/>
      <c r="C12" s="56"/>
      <c r="D12" s="56"/>
      <c r="E12" s="56"/>
      <c r="F12" s="56"/>
      <c r="G12" s="56"/>
      <c r="H12" s="56"/>
      <c r="I12" s="56"/>
      <c r="J12" s="56"/>
    </row>
    <row r="13" spans="1:13" s="54" customFormat="1" ht="30" customHeight="1" x14ac:dyDescent="0.25">
      <c r="A13" s="57" t="s">
        <v>36</v>
      </c>
      <c r="B13" s="52"/>
      <c r="C13" s="58">
        <v>215</v>
      </c>
      <c r="D13" s="58">
        <v>456</v>
      </c>
      <c r="E13" s="58">
        <v>721.81</v>
      </c>
      <c r="F13" s="58">
        <v>998</v>
      </c>
      <c r="G13" s="58">
        <v>1291</v>
      </c>
      <c r="H13" s="58">
        <f>1631-0.4</f>
        <v>1630.6</v>
      </c>
      <c r="I13" s="58">
        <f>1940-0.4</f>
        <v>1939.6</v>
      </c>
      <c r="J13" s="58">
        <v>2242</v>
      </c>
    </row>
    <row r="14" spans="1:13" s="54" customFormat="1" ht="45.75" customHeight="1" x14ac:dyDescent="0.25">
      <c r="A14" s="57" t="s">
        <v>37</v>
      </c>
      <c r="B14" s="52"/>
      <c r="C14" s="58">
        <v>-70</v>
      </c>
      <c r="D14" s="58">
        <v>-70</v>
      </c>
      <c r="E14" s="58">
        <v>0</v>
      </c>
      <c r="F14" s="58">
        <v>0</v>
      </c>
      <c r="G14" s="58">
        <v>0</v>
      </c>
      <c r="H14" s="58">
        <v>0</v>
      </c>
      <c r="I14" s="58">
        <f>17-0.4</f>
        <v>16.600000000000001</v>
      </c>
      <c r="J14" s="58">
        <v>0</v>
      </c>
    </row>
    <row r="15" spans="1:13" s="54" customFormat="1" ht="30" customHeight="1" x14ac:dyDescent="0.25">
      <c r="A15" s="57" t="s">
        <v>38</v>
      </c>
      <c r="B15" s="52"/>
      <c r="C15" s="58">
        <v>0</v>
      </c>
      <c r="D15" s="58">
        <v>1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</row>
    <row r="16" spans="1:13" s="50" customFormat="1" ht="30" customHeight="1" x14ac:dyDescent="0.25">
      <c r="A16" s="57" t="s">
        <v>39</v>
      </c>
      <c r="B16" s="52"/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</row>
    <row r="17" spans="1:10" s="62" customFormat="1" ht="20.100000000000001" customHeight="1" x14ac:dyDescent="0.25">
      <c r="A17" s="59"/>
      <c r="B17" s="60"/>
      <c r="C17" s="61"/>
      <c r="D17" s="61"/>
      <c r="E17" s="61"/>
      <c r="F17" s="61"/>
      <c r="G17" s="61"/>
      <c r="H17" s="61"/>
      <c r="I17" s="61"/>
      <c r="J17" s="61"/>
    </row>
    <row r="18" spans="1:10" s="54" customFormat="1" ht="30" customHeight="1" thickBot="1" x14ac:dyDescent="0.3">
      <c r="A18" s="63" t="s">
        <v>40</v>
      </c>
      <c r="B18" s="64"/>
      <c r="C18" s="65">
        <f t="shared" ref="C18:D18" si="0">SUM(C9:C16)</f>
        <v>9298.6700000000019</v>
      </c>
      <c r="D18" s="65">
        <f t="shared" si="0"/>
        <v>9669.1900000000023</v>
      </c>
      <c r="E18" s="65">
        <f t="shared" ref="E18:J18" si="1">SUM(E9:E16)</f>
        <v>9805.86</v>
      </c>
      <c r="F18" s="65">
        <f t="shared" si="1"/>
        <v>9811.9600000000009</v>
      </c>
      <c r="G18" s="65">
        <f t="shared" si="1"/>
        <v>9081.82</v>
      </c>
      <c r="H18" s="65">
        <f t="shared" si="1"/>
        <v>8562.7899999999991</v>
      </c>
      <c r="I18" s="65">
        <f t="shared" si="1"/>
        <v>6921.2000000000007</v>
      </c>
      <c r="J18" s="65">
        <f t="shared" si="1"/>
        <v>5881.7199999999993</v>
      </c>
    </row>
    <row r="19" spans="1:10" ht="15.95" customHeight="1" x14ac:dyDescent="0.25"/>
  </sheetData>
  <mergeCells count="4">
    <mergeCell ref="A1:B1"/>
    <mergeCell ref="A2:B2"/>
    <mergeCell ref="A3:J3"/>
    <mergeCell ref="A4:J4"/>
  </mergeCells>
  <printOptions horizontalCentered="1"/>
  <pageMargins left="0.59055118110236227" right="0.59055118110236227" top="1.1811023622047245" bottom="0.59055118110236227" header="0.51181102362204722" footer="0.51181102362204722"/>
  <pageSetup paperSize="9" scale="65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96C13-8D9D-4AE1-B292-ED950FD849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FBAFA-97B6-4C89-BBE6-5F27241A0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Balanço</vt:lpstr>
      <vt:lpstr>DRE</vt:lpstr>
      <vt:lpstr>DFC</vt:lpstr>
      <vt:lpstr>CONCILIAÇÃO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Marcos Akira Kaneko</cp:lastModifiedBy>
  <cp:lastPrinted>2024-09-19T18:46:37Z</cp:lastPrinted>
  <dcterms:created xsi:type="dcterms:W3CDTF">2024-09-19T18:38:50Z</dcterms:created>
  <dcterms:modified xsi:type="dcterms:W3CDTF">2024-10-03T13:33:43Z</dcterms:modified>
</cp:coreProperties>
</file>