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ICESP\Prestações de Contas Mensais\"/>
    </mc:Choice>
  </mc:AlternateContent>
  <xr:revisionPtr revIDLastSave="0" documentId="13_ncr:1_{7A6D5F22-77DC-47C4-B067-4C16D1FA07A7}" xr6:coauthVersionLast="47" xr6:coauthVersionMax="47" xr10:uidLastSave="{00000000-0000-0000-0000-000000000000}"/>
  <bookViews>
    <workbookView xWindow="-120" yWindow="-120" windowWidth="29040" windowHeight="15840" tabRatio="932" xr2:uid="{00000000-000D-0000-FFFF-FFFF00000000}"/>
  </bookViews>
  <sheets>
    <sheet name="BALANÇO OPERACIONAIS" sheetId="12" r:id="rId1"/>
    <sheet name="DRE" sheetId="13" r:id="rId2"/>
    <sheet name="DFC" sheetId="2" r:id="rId3"/>
    <sheet name="CONCILIAÇÃO" sheetId="9" r:id="rId4"/>
    <sheet name="ICESP-CGs OP 88700_701" sheetId="11" state="hidden" r:id="rId5"/>
  </sheets>
  <externalReferences>
    <externalReference r:id="rId6"/>
  </externalReferences>
  <definedNames>
    <definedName name="_xlnm._FilterDatabase" localSheetId="0" hidden="1">'BALANÇO OPERACIONAIS'!$A$7:$B$36</definedName>
    <definedName name="_xlnm._FilterDatabase" localSheetId="1" hidden="1">DRE!$A$7:$B$32</definedName>
    <definedName name="A" localSheetId="2">#REF!</definedName>
    <definedName name="A" localSheetId="4">#REF!</definedName>
    <definedName name="A">#REF!</definedName>
    <definedName name="AAAAAAAAAAA" localSheetId="2">#REF!</definedName>
    <definedName name="AAAAAAAAAAA" localSheetId="4">#REF!</definedName>
    <definedName name="AAAAAAAAAAA">#REF!</definedName>
    <definedName name="_xlnm.Print_Area" localSheetId="3">CONCILIAÇÃO!$A$1:$N$19</definedName>
    <definedName name="_xlnm.Print_Area" localSheetId="2">DFC!$A$1:$P$41</definedName>
    <definedName name="_xlnm.Print_Area" localSheetId="4">'ICESP-CGs OP 88700_701'!$A$1:$Q$40</definedName>
    <definedName name="B" localSheetId="2">#REF!</definedName>
    <definedName name="B" localSheetId="4">#REF!</definedName>
    <definedName name="B">#REF!</definedName>
    <definedName name="b110000000000">#REF!</definedName>
    <definedName name="bbbbbbbbbbbbbbb" localSheetId="2">#REF!</definedName>
    <definedName name="bbbbbbbbbbbbbbb" localSheetId="4">#REF!</definedName>
    <definedName name="bbbbbbbbbbbbbbb">#REF!</definedName>
    <definedName name="CONSOL_HIERARQUIZADO_HCOP" localSheetId="2">#REF!</definedName>
    <definedName name="CONSOL_HIERARQUIZADO_HCOP" localSheetId="4">#REF!</definedName>
    <definedName name="CONSOL_HIERARQUIZADO_HCOP">#REF!</definedName>
    <definedName name="CONSOLIDADO" localSheetId="2">#REF!</definedName>
    <definedName name="CONSOLIDADO" localSheetId="4">#REF!</definedName>
    <definedName name="CONSOLIDADO">#REF!</definedName>
    <definedName name="CRIS" localSheetId="2">#REF!</definedName>
    <definedName name="CRIS" localSheetId="4">#REF!</definedName>
    <definedName name="CRIS">#REF!</definedName>
    <definedName name="E" localSheetId="2">#REF!</definedName>
    <definedName name="E" localSheetId="4">#REF!</definedName>
    <definedName name="E">#REF!</definedName>
    <definedName name="e_consolidado_hier_completa" localSheetId="2">#REF!</definedName>
    <definedName name="e_consolidado_hier_completa" localSheetId="4">#REF!</definedName>
    <definedName name="e_consolidado_hier_completa">#REF!</definedName>
    <definedName name="e_consolidado_julho07_hier_completa" localSheetId="2">#REF!</definedName>
    <definedName name="e_consolidado_julho07_hier_completa" localSheetId="4">#REF!</definedName>
    <definedName name="e_consolidado_julho07_hier_completa">#REF!</definedName>
    <definedName name="e_saldo_total_julh07_hier_completa" localSheetId="2">#REF!</definedName>
    <definedName name="e_saldo_total_julh07_hier_completa" localSheetId="4">#REF!</definedName>
    <definedName name="e_saldo_total_julh07_hier_completa">#REF!</definedName>
    <definedName name="F" localSheetId="2">#REF!</definedName>
    <definedName name="F" localSheetId="4">#REF!</definedName>
    <definedName name="F">#REF!</definedName>
    <definedName name="FFFFFFF" localSheetId="2">#REF!</definedName>
    <definedName name="FFFFFFF" localSheetId="4">#REF!</definedName>
    <definedName name="FFFFFFF">#REF!</definedName>
    <definedName name="FFFFFFFFFFFFFFFFFF" localSheetId="2">#REF!</definedName>
    <definedName name="FFFFFFFFFFFFFFFFFF" localSheetId="4">#REF!</definedName>
    <definedName name="FFFFFFFFFFFFFFFFFF">#REF!</definedName>
    <definedName name="fppfpfpfp" localSheetId="2">#REF!</definedName>
    <definedName name="fppfpfpfp" localSheetId="4">#REF!</definedName>
    <definedName name="fppfpfpfp">#REF!</definedName>
    <definedName name="ggg" localSheetId="2">#REF!</definedName>
    <definedName name="ggg" localSheetId="4">#REF!</definedName>
    <definedName name="ggg">#REF!</definedName>
    <definedName name="GR" localSheetId="2">#REF!</definedName>
    <definedName name="GR" localSheetId="4">#REF!</definedName>
    <definedName name="GR">#REF!</definedName>
    <definedName name="ICESP_DFC___CONSOL_HIERAR" localSheetId="2">#REF!</definedName>
    <definedName name="ICESP_DFC___CONSOL_HIERAR" localSheetId="4">#REF!</definedName>
    <definedName name="ICESP_DFC___CONSOL_HIERAR">#REF!</definedName>
    <definedName name="já" localSheetId="2">#REF!</definedName>
    <definedName name="já" localSheetId="4">#REF!</definedName>
    <definedName name="já">#REF!</definedName>
    <definedName name="jjjjjjjjjjjjjjjjjjjjj" localSheetId="2">#REF!</definedName>
    <definedName name="jjjjjjjjjjjjjjjjjjjjj" localSheetId="4">#REF!</definedName>
    <definedName name="jjjjjjjjjjjjjjjjjjjjj">#REF!</definedName>
    <definedName name="k" localSheetId="2">#REF!</definedName>
    <definedName name="k" localSheetId="4">#REF!</definedName>
    <definedName name="k">#REF!</definedName>
    <definedName name="LDLDLDLDLD" localSheetId="2">#REF!</definedName>
    <definedName name="LDLDLDLDLD" localSheetId="4">#REF!</definedName>
    <definedName name="LDLDLDLDLD">#REF!</definedName>
    <definedName name="LL" localSheetId="2">#REF!</definedName>
    <definedName name="LL" localSheetId="4">#REF!</definedName>
    <definedName name="LL">#REF!</definedName>
    <definedName name="mmmm" localSheetId="2">#REF!</definedName>
    <definedName name="mmmm" localSheetId="4">#REF!</definedName>
    <definedName name="mmmm">#REF!</definedName>
    <definedName name="N___Consolidado_ICESP_HIER" localSheetId="2">#REF!</definedName>
    <definedName name="N___Consolidado_ICESP_HIER" localSheetId="4">#REF!</definedName>
    <definedName name="N___Consolidado_ICESP_HIER">#REF!</definedName>
    <definedName name="o" localSheetId="2">#REF!</definedName>
    <definedName name="o" localSheetId="4">#REF!</definedName>
    <definedName name="o">#REF!</definedName>
    <definedName name="tb" localSheetId="2">#REF!</definedName>
    <definedName name="tb" localSheetId="4">#REF!</definedName>
    <definedName name="tb">#REF!</definedName>
    <definedName name="tbCG">[1]Plan1!$J$5:$K$1422</definedName>
    <definedName name="tbEspTit">[1]Plan1!$A$5:$B$7</definedName>
    <definedName name="tbTpReceita">[1]Plan1!$D$5:$E$10</definedName>
    <definedName name="z" localSheetId="2">#REF!</definedName>
    <definedName name="z" localSheetId="4">#REF!</definedName>
    <definedName name="z">#REF!</definedName>
    <definedName name="ZZ_DISTR_AIH_CONTR_DEZ2005" localSheetId="2">#REF!</definedName>
    <definedName name="ZZ_DISTR_AIH_CONTR_DEZ2005" localSheetId="4">#REF!</definedName>
    <definedName name="ZZ_DISTR_AIH_CONTR_DEZ2005">#REF!</definedName>
    <definedName name="ZZ_DISTR_AIH_CONTR_JAN2006" localSheetId="2">#REF!</definedName>
    <definedName name="ZZ_DISTR_AIH_CONTR_JAN2006" localSheetId="4">#REF!</definedName>
    <definedName name="ZZ_DISTR_AIH_CONTR_JAN2006">#REF!</definedName>
    <definedName name="ZZ_DISTR_AMB_CONTR_DEZ2005" localSheetId="2">#REF!</definedName>
    <definedName name="ZZ_DISTR_AMB_CONTR_DEZ2005" localSheetId="4">#REF!</definedName>
    <definedName name="ZZ_DISTR_AMB_CONTR_DEZ2005">#REF!</definedName>
    <definedName name="ZZ_DISTR_AMB_CONTR_JAN2006" localSheetId="2">#REF!</definedName>
    <definedName name="ZZ_DISTR_AMB_CONTR_JAN2006" localSheetId="4">#REF!</definedName>
    <definedName name="ZZ_DISTR_AMB_CONTR_JAN2006">#REF!</definedName>
    <definedName name="ZZ_DISTR_CONTR_AMB_JAN2006_Sem_coincidentes_ZZ_DISTR_AMB_CONTR_J" localSheetId="2">#REF!</definedName>
    <definedName name="ZZ_DISTR_CONTR_AMB_JAN2006_Sem_coincidentes_ZZ_DISTR_AMB_CONTR_J" localSheetId="4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8" i="13" l="1"/>
  <c r="N37" i="13"/>
  <c r="N36" i="13" s="1"/>
  <c r="M36" i="13"/>
  <c r="L36" i="13"/>
  <c r="K36" i="13"/>
  <c r="J36" i="13"/>
  <c r="I36" i="13"/>
  <c r="H36" i="13"/>
  <c r="G36" i="13"/>
  <c r="F36" i="13"/>
  <c r="E36" i="13"/>
  <c r="D36" i="13"/>
  <c r="C36" i="13"/>
  <c r="B36" i="13"/>
  <c r="I34" i="13"/>
  <c r="I40" i="13" s="1"/>
  <c r="N32" i="13"/>
  <c r="N31" i="13"/>
  <c r="N30" i="13"/>
  <c r="N29" i="13"/>
  <c r="N28" i="13"/>
  <c r="N27" i="13"/>
  <c r="N26" i="13"/>
  <c r="N25" i="13"/>
  <c r="N24" i="13"/>
  <c r="M23" i="13"/>
  <c r="L23" i="13"/>
  <c r="K23" i="13"/>
  <c r="J23" i="13"/>
  <c r="I23" i="13"/>
  <c r="H23" i="13"/>
  <c r="G23" i="13"/>
  <c r="G16" i="13" s="1"/>
  <c r="F23" i="13"/>
  <c r="E23" i="13"/>
  <c r="D23" i="13"/>
  <c r="C23" i="13"/>
  <c r="B23" i="13"/>
  <c r="N22" i="13"/>
  <c r="N21" i="13"/>
  <c r="N20" i="13"/>
  <c r="N19" i="13"/>
  <c r="N18" i="13"/>
  <c r="N23" i="13" s="1"/>
  <c r="N16" i="13" s="1"/>
  <c r="M16" i="13"/>
  <c r="M34" i="13" s="1"/>
  <c r="M40" i="13" s="1"/>
  <c r="M36" i="12" s="1"/>
  <c r="M34" i="12" s="1"/>
  <c r="L16" i="13"/>
  <c r="K16" i="13"/>
  <c r="J16" i="13"/>
  <c r="I16" i="13"/>
  <c r="H16" i="13"/>
  <c r="F16" i="13"/>
  <c r="E16" i="13"/>
  <c r="D16" i="13"/>
  <c r="C16" i="13"/>
  <c r="B16" i="13"/>
  <c r="N14" i="13"/>
  <c r="N13" i="13"/>
  <c r="N12" i="13"/>
  <c r="N11" i="13"/>
  <c r="N10" i="13"/>
  <c r="N9" i="13" s="1"/>
  <c r="M9" i="13"/>
  <c r="L9" i="13"/>
  <c r="L34" i="13" s="1"/>
  <c r="L40" i="13" s="1"/>
  <c r="K9" i="13"/>
  <c r="K34" i="13" s="1"/>
  <c r="K40" i="13" s="1"/>
  <c r="J9" i="13"/>
  <c r="J34" i="13" s="1"/>
  <c r="J40" i="13" s="1"/>
  <c r="I9" i="13"/>
  <c r="H9" i="13"/>
  <c r="H34" i="13" s="1"/>
  <c r="H40" i="13" s="1"/>
  <c r="G9" i="13"/>
  <c r="F9" i="13"/>
  <c r="F34" i="13" s="1"/>
  <c r="F40" i="13" s="1"/>
  <c r="F43" i="13" s="1"/>
  <c r="E9" i="13"/>
  <c r="E34" i="13" s="1"/>
  <c r="E40" i="13" s="1"/>
  <c r="D9" i="13"/>
  <c r="D34" i="13" s="1"/>
  <c r="D40" i="13" s="1"/>
  <c r="C9" i="13"/>
  <c r="C34" i="13" s="1"/>
  <c r="C40" i="13" s="1"/>
  <c r="B9" i="13"/>
  <c r="B34" i="13" s="1"/>
  <c r="B40" i="13" s="1"/>
  <c r="I35" i="12"/>
  <c r="H35" i="12"/>
  <c r="G35" i="12"/>
  <c r="F35" i="12"/>
  <c r="E35" i="12"/>
  <c r="D35" i="12"/>
  <c r="C35" i="12"/>
  <c r="B35" i="12"/>
  <c r="J34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J22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M10" i="12"/>
  <c r="M9" i="12" s="1"/>
  <c r="L10" i="12"/>
  <c r="K10" i="12"/>
  <c r="J10" i="12"/>
  <c r="I10" i="12"/>
  <c r="H10" i="12"/>
  <c r="G10" i="12"/>
  <c r="F10" i="12"/>
  <c r="E10" i="12"/>
  <c r="E9" i="12" s="1"/>
  <c r="D10" i="12"/>
  <c r="D9" i="12" s="1"/>
  <c r="C10" i="12"/>
  <c r="C9" i="12" s="1"/>
  <c r="B10" i="12"/>
  <c r="B9" i="12" s="1"/>
  <c r="L9" i="12"/>
  <c r="K9" i="12"/>
  <c r="J9" i="12"/>
  <c r="I9" i="12"/>
  <c r="H9" i="12"/>
  <c r="G9" i="12"/>
  <c r="F9" i="12"/>
  <c r="N34" i="13" l="1"/>
  <c r="N40" i="13" s="1"/>
  <c r="E36" i="12"/>
  <c r="E34" i="12" s="1"/>
  <c r="E22" i="12" s="1"/>
  <c r="D36" i="12"/>
  <c r="C36" i="12"/>
  <c r="B36" i="12"/>
  <c r="B34" i="12" s="1"/>
  <c r="B22" i="12" s="1"/>
  <c r="F36" i="12"/>
  <c r="F34" i="12" s="1"/>
  <c r="F22" i="12" s="1"/>
  <c r="M22" i="12"/>
  <c r="C34" i="12"/>
  <c r="C22" i="12" s="1"/>
  <c r="G34" i="13"/>
  <c r="G40" i="13" s="1"/>
  <c r="G43" i="13" s="1"/>
  <c r="D34" i="12"/>
  <c r="D22" i="12" s="1"/>
  <c r="G36" i="12" l="1"/>
  <c r="G34" i="12" s="1"/>
  <c r="G22" i="12" s="1"/>
  <c r="H36" i="12"/>
  <c r="H34" i="12" s="1"/>
  <c r="H22" i="12" s="1"/>
  <c r="I36" i="12"/>
  <c r="I34" i="12" s="1"/>
  <c r="I22" i="12" s="1"/>
  <c r="L36" i="12"/>
  <c r="L34" i="12" s="1"/>
  <c r="L22" i="12" s="1"/>
  <c r="K36" i="12"/>
  <c r="K34" i="12" s="1"/>
  <c r="K22" i="12" s="1"/>
  <c r="N19" i="9" l="1"/>
  <c r="N19" i="2" l="1"/>
  <c r="N25" i="2"/>
  <c r="N29" i="2" s="1"/>
  <c r="N35" i="2"/>
  <c r="N37" i="2" l="1"/>
  <c r="P39" i="2" l="1"/>
  <c r="P34" i="2"/>
  <c r="P33" i="2"/>
  <c r="P32" i="2"/>
  <c r="P28" i="2"/>
  <c r="P27" i="2"/>
  <c r="P26" i="2"/>
  <c r="P24" i="2"/>
  <c r="P23" i="2"/>
  <c r="P22" i="2"/>
  <c r="P18" i="2"/>
  <c r="P17" i="2"/>
  <c r="P16" i="2"/>
  <c r="P15" i="2"/>
  <c r="P14" i="2"/>
  <c r="P13" i="2"/>
  <c r="P35" i="2" l="1"/>
  <c r="P25" i="2"/>
  <c r="P29" i="2" s="1"/>
  <c r="P19" i="2"/>
  <c r="M19" i="9"/>
  <c r="M35" i="2"/>
  <c r="M25" i="2"/>
  <c r="M29" i="2" s="1"/>
  <c r="M19" i="2"/>
  <c r="L15" i="9"/>
  <c r="L16" i="9"/>
  <c r="L35" i="2"/>
  <c r="L25" i="2"/>
  <c r="L29" i="2" s="1"/>
  <c r="L19" i="2"/>
  <c r="K19" i="9"/>
  <c r="P37" i="2" l="1"/>
  <c r="L19" i="9"/>
  <c r="M37" i="2"/>
  <c r="L37" i="2"/>
  <c r="K19" i="2" l="1"/>
  <c r="K25" i="2"/>
  <c r="K29" i="2" s="1"/>
  <c r="K35" i="2"/>
  <c r="K37" i="2" l="1"/>
  <c r="J19" i="9" l="1"/>
  <c r="J35" i="2"/>
  <c r="J25" i="2"/>
  <c r="J29" i="2" s="1"/>
  <c r="J19" i="2"/>
  <c r="J37" i="2" l="1"/>
  <c r="H19" i="9"/>
  <c r="I35" i="2"/>
  <c r="I25" i="2"/>
  <c r="I29" i="2" s="1"/>
  <c r="I19" i="2"/>
  <c r="H19" i="2"/>
  <c r="H25" i="2"/>
  <c r="H29" i="2" s="1"/>
  <c r="H35" i="2"/>
  <c r="I19" i="9"/>
  <c r="G19" i="9"/>
  <c r="I37" i="2" l="1"/>
  <c r="H37" i="2"/>
  <c r="G35" i="2" l="1"/>
  <c r="G25" i="2"/>
  <c r="G29" i="2" s="1"/>
  <c r="G19" i="2"/>
  <c r="C19" i="9"/>
  <c r="G37" i="2" l="1"/>
  <c r="C35" i="2"/>
  <c r="C25" i="2"/>
  <c r="C29" i="2" s="1"/>
  <c r="C19" i="2"/>
  <c r="C37" i="2" l="1"/>
  <c r="C41" i="2" s="1"/>
  <c r="F19" i="9"/>
  <c r="F35" i="2" l="1"/>
  <c r="F25" i="2"/>
  <c r="F29" i="2" s="1"/>
  <c r="F19" i="2"/>
  <c r="F37" i="2" l="1"/>
  <c r="E19" i="9" l="1"/>
  <c r="E35" i="2" l="1"/>
  <c r="E25" i="2"/>
  <c r="E29" i="2" s="1"/>
  <c r="E19" i="2"/>
  <c r="E37" i="2" l="1"/>
  <c r="D35" i="2"/>
  <c r="D25" i="2"/>
  <c r="D29" i="2" s="1"/>
  <c r="D19" i="2"/>
  <c r="D37" i="2" l="1"/>
  <c r="D41" i="2" l="1"/>
  <c r="E10" i="2" l="1"/>
  <c r="E41" i="2" s="1"/>
  <c r="F10" i="2" s="1"/>
  <c r="F41" i="2" s="1"/>
  <c r="G10" i="2" s="1"/>
  <c r="G41" i="2" s="1"/>
  <c r="H10" i="2" s="1"/>
  <c r="H41" i="2" s="1"/>
  <c r="I10" i="2" s="1"/>
  <c r="I41" i="2" s="1"/>
  <c r="J10" i="2" s="1"/>
  <c r="J41" i="2" s="1"/>
  <c r="K10" i="2" s="1"/>
  <c r="K41" i="2" s="1"/>
  <c r="L10" i="2" s="1"/>
  <c r="L41" i="2" s="1"/>
  <c r="M10" i="2" s="1"/>
  <c r="M41" i="2" s="1"/>
  <c r="N10" i="2" s="1"/>
  <c r="N41" i="2" l="1"/>
  <c r="P10" i="2"/>
  <c r="P41" i="2" s="1"/>
  <c r="D19" i="9" l="1"/>
  <c r="C32" i="11"/>
  <c r="C33" i="11" s="1"/>
  <c r="C23" i="11"/>
  <c r="C27" i="11" s="1"/>
  <c r="C17" i="11"/>
  <c r="C35" i="11" l="1"/>
  <c r="C39" i="11"/>
  <c r="Q37" i="11" l="1"/>
  <c r="O33" i="11"/>
  <c r="N33" i="11"/>
  <c r="M33" i="11"/>
  <c r="L33" i="11"/>
  <c r="K33" i="11"/>
  <c r="J33" i="11"/>
  <c r="I33" i="11"/>
  <c r="H33" i="11"/>
  <c r="G33" i="11"/>
  <c r="F33" i="11"/>
  <c r="E33" i="11"/>
  <c r="D33" i="11"/>
  <c r="Q32" i="11"/>
  <c r="Q31" i="11"/>
  <c r="Q30" i="11"/>
  <c r="Q26" i="11"/>
  <c r="Q25" i="11"/>
  <c r="Q24" i="11"/>
  <c r="O23" i="11"/>
  <c r="O27" i="11" s="1"/>
  <c r="N23" i="11"/>
  <c r="N27" i="11" s="1"/>
  <c r="M23" i="11"/>
  <c r="M27" i="11" s="1"/>
  <c r="M35" i="11" s="1"/>
  <c r="L23" i="11"/>
  <c r="L27" i="11" s="1"/>
  <c r="K23" i="11"/>
  <c r="K27" i="11" s="1"/>
  <c r="J23" i="11"/>
  <c r="J27" i="11" s="1"/>
  <c r="I23" i="11"/>
  <c r="I27" i="11" s="1"/>
  <c r="I35" i="11" s="1"/>
  <c r="H23" i="11"/>
  <c r="H27" i="11" s="1"/>
  <c r="G23" i="11"/>
  <c r="G27" i="11" s="1"/>
  <c r="F23" i="11"/>
  <c r="F27" i="11" s="1"/>
  <c r="E23" i="11"/>
  <c r="E27" i="11" s="1"/>
  <c r="E35" i="11" s="1"/>
  <c r="D23" i="11"/>
  <c r="D27" i="11" s="1"/>
  <c r="Q22" i="11"/>
  <c r="Q21" i="11"/>
  <c r="Q20" i="11"/>
  <c r="O17" i="11"/>
  <c r="N17" i="11"/>
  <c r="M17" i="11"/>
  <c r="L17" i="11"/>
  <c r="L35" i="11" s="1"/>
  <c r="K17" i="11"/>
  <c r="J17" i="11"/>
  <c r="I17" i="11"/>
  <c r="H17" i="11"/>
  <c r="H35" i="11" s="1"/>
  <c r="G17" i="11"/>
  <c r="F17" i="11"/>
  <c r="E17" i="11"/>
  <c r="D17" i="11"/>
  <c r="Q16" i="11"/>
  <c r="Q15" i="11"/>
  <c r="Q14" i="11"/>
  <c r="Q13" i="11"/>
  <c r="Q12" i="11"/>
  <c r="Q11" i="11"/>
  <c r="Q8" i="11"/>
  <c r="D35" i="11" l="1"/>
  <c r="D39" i="11"/>
  <c r="E8" i="11" s="1"/>
  <c r="E39" i="11" s="1"/>
  <c r="F8" i="11" s="1"/>
  <c r="Q23" i="11"/>
  <c r="Q27" i="11" s="1"/>
  <c r="Q17" i="11"/>
  <c r="Q33" i="11"/>
  <c r="F35" i="11"/>
  <c r="J35" i="11"/>
  <c r="N35" i="11"/>
  <c r="G35" i="11"/>
  <c r="K35" i="11"/>
  <c r="O35" i="11"/>
  <c r="F39" i="11" l="1"/>
  <c r="G8" i="11" s="1"/>
  <c r="G39" i="11" s="1"/>
  <c r="H8" i="11" s="1"/>
  <c r="H39" i="11" s="1"/>
  <c r="I8" i="11" s="1"/>
  <c r="I39" i="11" s="1"/>
  <c r="J8" i="11" s="1"/>
  <c r="J39" i="11" s="1"/>
  <c r="K8" i="11" s="1"/>
  <c r="K39" i="11" s="1"/>
  <c r="L8" i="11" s="1"/>
  <c r="L39" i="11" s="1"/>
  <c r="M8" i="11" s="1"/>
  <c r="M39" i="11" s="1"/>
  <c r="N8" i="11" s="1"/>
  <c r="N39" i="11" s="1"/>
  <c r="O8" i="11" s="1"/>
  <c r="O39" i="11" s="1"/>
  <c r="Q35" i="11"/>
  <c r="Q39" i="11" s="1"/>
</calcChain>
</file>

<file path=xl/sharedStrings.xml><?xml version="1.0" encoding="utf-8"?>
<sst xmlns="http://schemas.openxmlformats.org/spreadsheetml/2006/main" count="198" uniqueCount="134">
  <si>
    <t>Saldo inicial</t>
  </si>
  <si>
    <t>Recebimentos</t>
  </si>
  <si>
    <t>SUS</t>
  </si>
  <si>
    <t>Saúde Suplementar</t>
  </si>
  <si>
    <t>Particulares</t>
  </si>
  <si>
    <t>Subvenções</t>
  </si>
  <si>
    <t>Receitas Financeiras</t>
  </si>
  <si>
    <t>Outros</t>
  </si>
  <si>
    <t>Total</t>
  </si>
  <si>
    <t>Pagamentos de despesas</t>
  </si>
  <si>
    <t>RH Fundacionais</t>
  </si>
  <si>
    <t>RH Complementaristas</t>
  </si>
  <si>
    <t>Provisão para 13º salário</t>
  </si>
  <si>
    <t>Subtotal RH</t>
  </si>
  <si>
    <t>Prestações de serviços (PJ e PF)</t>
  </si>
  <si>
    <t>Materiais de consumo</t>
  </si>
  <si>
    <t>Transferências internas</t>
  </si>
  <si>
    <t>Reembolso de Custos Adm FFM</t>
  </si>
  <si>
    <t>Aportes do Fundo de Investimentos</t>
  </si>
  <si>
    <t>Outras</t>
  </si>
  <si>
    <t>Variação Operacional</t>
  </si>
  <si>
    <t>Pagamentos de bens e investimentos</t>
  </si>
  <si>
    <t>Saldo Final</t>
  </si>
  <si>
    <t>SALDO DO FLUXO DE CAIXA</t>
  </si>
  <si>
    <t>PROVISÃO ACUMULADA PARA 13º SALÁRIO</t>
  </si>
  <si>
    <t>SALDO BANCÁRIO</t>
  </si>
  <si>
    <t>Instituto do Câncer do Estado de São Paulo - ICESP</t>
  </si>
  <si>
    <t>OPERAÇÕES NÃO REALIZADAS EM CONTA BANCÁRIA</t>
  </si>
  <si>
    <t>TOTAL</t>
  </si>
  <si>
    <t>MAR</t>
  </si>
  <si>
    <t>ABR</t>
  </si>
  <si>
    <t>MAI</t>
  </si>
  <si>
    <t>JUN</t>
  </si>
  <si>
    <t>JUL</t>
  </si>
  <si>
    <t>AGO</t>
  </si>
  <si>
    <t>FEV</t>
  </si>
  <si>
    <t>SET</t>
  </si>
  <si>
    <t>OUT</t>
  </si>
  <si>
    <t>NOV</t>
  </si>
  <si>
    <t>DEZ</t>
  </si>
  <si>
    <t>JAN</t>
  </si>
  <si>
    <t>* CGs 88.700, 88.701</t>
  </si>
  <si>
    <t>Fluxos de Caixa de Janeiro a  Fevereiro 2022  (R$ mil)</t>
  </si>
  <si>
    <t>Contrato de Gestão nº 01/2017 - Ano V (fev/2021 a jan/2022)  - Posição Consolidada</t>
  </si>
  <si>
    <t>Subtotal RH*</t>
  </si>
  <si>
    <t>CHEQUES A COMPENSAR</t>
  </si>
  <si>
    <t>AJUSTES BANCÁRIOS A EFETUAR EM PERÍODOS SEGUINTES</t>
  </si>
  <si>
    <t>PAGAMENTOS REALIZADOS PELA CONTA BANCÁRIA CENTRAL DA FFM PENDENTES DE ALOCAÇÃO NA CONTA BANCÁRIA DO CONTRATO</t>
  </si>
  <si>
    <t xml:space="preserve">Contrato de Gestão nº 01/2022 -Ano II (fev/2023 a jan/2024)  </t>
  </si>
  <si>
    <t xml:space="preserve">Contrato de Gestão nº 01/2022 -  Ano II (fev/2023 a jan/2024)  </t>
  </si>
  <si>
    <t>* CGs 88710 , 88711, 88712, 88713, 88714</t>
  </si>
  <si>
    <t>Fluxos de Caixa de Fevereiro/2023 a janeiro/2024 (R$ mil)</t>
  </si>
  <si>
    <t>Fluxos de Caixa de Fevereiro a janeiro/2024 (R$ mil)</t>
  </si>
  <si>
    <t>INSTITUTO DO CÂNCER DO ESTADO DE SÃO PAULO - ICESP</t>
  </si>
  <si>
    <t>CONTRATO DE GESTÃO N.º 01/2022 - CENTROS DE GERENCIAMENTO OPERACIONAIS</t>
  </si>
  <si>
    <t>ANO II - FEV/2023 A JAN/2024</t>
  </si>
  <si>
    <t>BALANÇOS PATRIMONIAIS DE FEVEREIRO/2023 A JANEIRO/2024 (EM R$)</t>
  </si>
  <si>
    <t>SD 28/02/2023</t>
  </si>
  <si>
    <t>SD 31/03/2023</t>
  </si>
  <si>
    <t>SD 30/04/2023</t>
  </si>
  <si>
    <t>SD 31/05/2023</t>
  </si>
  <si>
    <t>SD 30/06/2023</t>
  </si>
  <si>
    <t>SD 31/07/2023</t>
  </si>
  <si>
    <t>SD 31/08/2023</t>
  </si>
  <si>
    <t>SD 30/09/2023</t>
  </si>
  <si>
    <t>SD 31/10/2023</t>
  </si>
  <si>
    <t>SD 30/11/2023</t>
  </si>
  <si>
    <t>SD 31/12/2023</t>
  </si>
  <si>
    <t>SD 31/01/2024</t>
  </si>
  <si>
    <t>ATIVO</t>
  </si>
  <si>
    <t>CIRCULANTE</t>
  </si>
  <si>
    <t>CAIXA</t>
  </si>
  <si>
    <t>SALDOS EM CONTAS BANCÁRIAS</t>
  </si>
  <si>
    <t>APLICAÇÕES FINANCEIRAS</t>
  </si>
  <si>
    <t>CONTAS A RECEBER</t>
  </si>
  <si>
    <t>ESTOQUES</t>
  </si>
  <si>
    <t>DESPESAS ANTECIPADAS</t>
  </si>
  <si>
    <t>OUTROS CRÉDITOS</t>
  </si>
  <si>
    <t>ATIVO NÃO CIRCULANTE</t>
  </si>
  <si>
    <t>DEPÓSITOS RECURSAIS TRABALHISTAS</t>
  </si>
  <si>
    <t>IMOBILIZADO E INTANGÍVEL</t>
  </si>
  <si>
    <t>PASSIVO</t>
  </si>
  <si>
    <t>FORNECEDORES</t>
  </si>
  <si>
    <t>SERVIÇOS DE TERCEIROS</t>
  </si>
  <si>
    <t>OBRIGAÇÕES SOCIAIS E TRABALHISTAS</t>
  </si>
  <si>
    <t>OBRIGAÇÕES FISCAIS</t>
  </si>
  <si>
    <t>RECEITAS DIFERIDAS</t>
  </si>
  <si>
    <t>SALDO CREDOR DE REPASSES</t>
  </si>
  <si>
    <t>OUTRAS OBRIGAÇÕES</t>
  </si>
  <si>
    <t>PASSIVO NÃO CIRCULANTE</t>
  </si>
  <si>
    <t>PROVISÃO PARA RISCOS FISCAIS, TRABALHISTAS E CÍVEIS</t>
  </si>
  <si>
    <t>PATRIMÔNIO LÍQUIDO</t>
  </si>
  <si>
    <t>RESULTADO ACUMULADO</t>
  </si>
  <si>
    <t>RESULTADO DO PERÍODO</t>
  </si>
  <si>
    <t>DEMONSTRAÇÕES DOS RESULTADOS NO PERÍODO DE FEVEREIRO/2023 A JANEIRO/2024 (EM R$)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</si>
  <si>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</si>
  <si>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</si>
  <si>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</si>
  <si>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</si>
  <si>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</si>
  <si>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</si>
  <si>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</si>
  <si>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</si>
  <si>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</si>
  <si>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</si>
  <si>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</si>
  <si>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JANEIRO</t>
  </si>
  <si>
    <t>RECEITAS OPERACIONAIS</t>
  </si>
  <si>
    <t>CONTRATO DE GESTÃO Nº 01/2022</t>
  </si>
  <si>
    <t>REPASSE MEDICAMENTOS - MS</t>
  </si>
  <si>
    <t>DOAÇÕES</t>
  </si>
  <si>
    <t>SUBVENÇÕES INVESTIMENTOS</t>
  </si>
  <si>
    <t>OUTRAS RECEITAS</t>
  </si>
  <si>
    <t>DESPESAS OPERACIONAIS</t>
  </si>
  <si>
    <t>PESSOAL</t>
  </si>
  <si>
    <t>SALÁRIOS</t>
  </si>
  <si>
    <t>PROVISÕES PARA FÉRIAS</t>
  </si>
  <si>
    <t>BENEFÍCIOS</t>
  </si>
  <si>
    <t>PROVISÕES PARA 13º SALÁRIO</t>
  </si>
  <si>
    <t>ENCARGOS SOCIAIS</t>
  </si>
  <si>
    <t>TOTAL PESSOAL</t>
  </si>
  <si>
    <t>MATERIAIS PARA CONSUMO</t>
  </si>
  <si>
    <t>SERVIÇOS PROFISSIONAIS</t>
  </si>
  <si>
    <t xml:space="preserve">REPASSES HCFMUSP - SERV. PRESTADOS </t>
  </si>
  <si>
    <t>ALUGUÉIS DE EQUIPAMENTOS E IMÓVEIS</t>
  </si>
  <si>
    <t>UTILIDADES E SERVIÇOS</t>
  </si>
  <si>
    <t>PROVISÕES PARA RISCOS TRABALHISTAS</t>
  </si>
  <si>
    <t>DEPRECIAÇÕES E AMORTIZAÇÕES</t>
  </si>
  <si>
    <t>RESULTADO NA BAIXA DE IMOBILIZADO</t>
  </si>
  <si>
    <t>OUTRAS DESPESAS</t>
  </si>
  <si>
    <t>RESULTADO OPERACIONAL</t>
  </si>
  <si>
    <t>RESULTADOS FINANCEIROS LÍQUIDOS</t>
  </si>
  <si>
    <t>RECEITAS FINANCEIRAS</t>
  </si>
  <si>
    <t>DESPESAS FINANCEIRAS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</si>
</sst>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#,##0_ ;\-#,##0\ "/>
    <numFmt numFmtId="166" formatCode="_(* #,##0.00_);_(* \(#,##0.00\);_(* &quot;-&quot;??_);_(@_)"/>
  </numFmts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Franklin Gothic Medium"/>
      <family val="2"/>
    </font>
    <font>
      <sz val="16"/>
      <color theme="9" tint="-0.249977111117893"/>
      <name val="Franklin Gothic Medium"/>
      <family val="2"/>
    </font>
    <font>
      <sz val="10"/>
      <color theme="1"/>
      <name val="Franklin Gothic Medium"/>
      <family val="2"/>
    </font>
    <font>
      <sz val="10"/>
      <color theme="1"/>
      <name val="Calibri"/>
      <family val="2"/>
      <scheme val="minor"/>
    </font>
    <font>
      <sz val="12"/>
      <color theme="9" tint="-0.249977111117893"/>
      <name val="Franklin Gothic Medium"/>
      <family val="2"/>
    </font>
    <font>
      <sz val="8"/>
      <color theme="1"/>
      <name val="Calibri"/>
      <family val="2"/>
      <scheme val="minor"/>
    </font>
    <font>
      <b/>
      <sz val="11"/>
      <name val="Franklin Gothic Medium"/>
      <family val="2"/>
    </font>
    <font>
      <b/>
      <sz val="11"/>
      <color theme="1"/>
      <name val="Franklin Gothic Medium"/>
      <family val="2"/>
    </font>
    <font>
      <sz val="11"/>
      <color theme="1" tint="0.249977111117893"/>
      <name val="Franklin Gothic Medium"/>
      <family val="2"/>
    </font>
    <font>
      <sz val="11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Franklin Gothic Medium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Verdana"/>
      <family val="2"/>
    </font>
    <font>
      <b/>
      <sz val="16"/>
      <color theme="1"/>
      <name val="Franklin Gothic Medium"/>
      <family val="2"/>
    </font>
    <font>
      <sz val="8"/>
      <name val="Calibri"/>
      <family val="2"/>
      <scheme val="minor"/>
    </font>
    <font>
      <sz val="11"/>
      <color rgb="FFFF0000"/>
      <name val="Franklin Gothic Medium"/>
      <family val="2"/>
    </font>
    <font>
      <b/>
      <sz val="14"/>
      <color rgb="FF548235"/>
      <name val="Verdana"/>
      <family val="2"/>
    </font>
    <font>
      <b/>
      <sz val="11"/>
      <color theme="1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sz val="11"/>
      <color rgb="FFC63527"/>
      <name val="Verdana"/>
      <family val="2"/>
    </font>
    <font>
      <sz val="11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b/>
      <u/>
      <sz val="11"/>
      <color theme="1" tint="0.249977111117893"/>
      <name val="Verdana"/>
      <family val="2"/>
    </font>
    <font>
      <sz val="10"/>
      <color indexed="8"/>
      <name val="Arial"/>
      <family val="2"/>
    </font>
    <font>
      <sz val="8"/>
      <color indexed="8"/>
      <name val="Verdana"/>
      <family val="2"/>
    </font>
    <font>
      <sz val="10"/>
      <color indexed="8"/>
      <name val="MS Sans Serif"/>
    </font>
    <font>
      <sz val="12"/>
      <color rgb="FF548235"/>
      <name val="Verdana"/>
      <family val="2"/>
    </font>
    <font>
      <b/>
      <sz val="12"/>
      <color rgb="FF548235"/>
      <name val="Verdana"/>
      <family val="2"/>
    </font>
    <font>
      <b/>
      <sz val="8"/>
      <color indexed="8"/>
      <name val="Verdana"/>
      <family val="2"/>
    </font>
    <font>
      <sz val="10"/>
      <color indexed="8"/>
      <name val="ARIAL"/>
      <charset val="1"/>
    </font>
    <font>
      <b/>
      <sz val="8"/>
      <color theme="0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8"/>
      <color rgb="FF000000"/>
      <name val="Verdana"/>
      <family val="2"/>
    </font>
    <font>
      <b/>
      <sz val="10"/>
      <color theme="0"/>
      <name val="Verdana"/>
      <family val="2"/>
    </font>
    <font>
      <sz val="10"/>
      <color theme="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A4C8E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7A8AA"/>
        <bgColor indexed="64"/>
      </patternFill>
    </fill>
  </fills>
  <borders count="14">
    <border>
      <left/>
      <right/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/>
      <right/>
      <top/>
      <bottom style="dotted">
        <color theme="0" tint="-0.34998626667073579"/>
      </bottom>
      <diagonal/>
    </border>
    <border>
      <left style="dotted">
        <color theme="0" tint="-0.34998626667073579"/>
      </left>
      <right/>
      <top/>
      <bottom/>
      <diagonal/>
    </border>
    <border>
      <left style="dotted">
        <color theme="0" tint="-0.34998626667073579"/>
      </left>
      <right/>
      <top/>
      <bottom style="medium">
        <color theme="9" tint="-0.249977111117893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/>
      <bottom/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</borders>
  <cellStyleXfs count="7">
    <xf numFmtId="0" fontId="0" fillId="0" borderId="0"/>
    <xf numFmtId="166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29" fillId="0" borderId="0">
      <alignment vertical="top"/>
    </xf>
    <xf numFmtId="43" fontId="31" fillId="0" borderId="0" applyFont="0" applyFill="0" applyBorder="0" applyAlignment="0" applyProtection="0"/>
    <xf numFmtId="0" fontId="35" fillId="0" borderId="0">
      <alignment vertical="top"/>
    </xf>
    <xf numFmtId="166" fontId="29" fillId="0" borderId="0" applyFont="0" applyFill="0" applyBorder="0" applyAlignment="0" applyProtection="0">
      <alignment vertical="top"/>
    </xf>
  </cellStyleXfs>
  <cellXfs count="13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38" fontId="8" fillId="0" borderId="2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4" xfId="0" applyFont="1" applyBorder="1" applyAlignment="1">
      <alignment horizontal="left" vertical="center" indent="2"/>
    </xf>
    <xf numFmtId="0" fontId="10" fillId="0" borderId="0" xfId="0" applyFont="1" applyAlignment="1">
      <alignment vertical="center"/>
    </xf>
    <xf numFmtId="164" fontId="10" fillId="0" borderId="5" xfId="0" applyNumberFormat="1" applyFont="1" applyBorder="1" applyAlignment="1">
      <alignment vertical="center"/>
    </xf>
    <xf numFmtId="0" fontId="8" fillId="2" borderId="4" xfId="0" applyFont="1" applyFill="1" applyBorder="1" applyAlignment="1">
      <alignment horizontal="left" vertical="center" indent="2"/>
    </xf>
    <xf numFmtId="164" fontId="8" fillId="2" borderId="5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165" fontId="10" fillId="0" borderId="5" xfId="0" applyNumberFormat="1" applyFont="1" applyBorder="1" applyAlignment="1">
      <alignment vertical="center"/>
    </xf>
    <xf numFmtId="0" fontId="10" fillId="2" borderId="4" xfId="0" applyFont="1" applyFill="1" applyBorder="1" applyAlignment="1">
      <alignment horizontal="left" vertical="center" indent="3"/>
    </xf>
    <xf numFmtId="165" fontId="8" fillId="2" borderId="5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3" borderId="4" xfId="0" applyFont="1" applyFill="1" applyBorder="1" applyAlignment="1">
      <alignment vertical="center"/>
    </xf>
    <xf numFmtId="164" fontId="8" fillId="3" borderId="5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vertical="center"/>
    </xf>
    <xf numFmtId="0" fontId="13" fillId="2" borderId="4" xfId="0" applyFont="1" applyFill="1" applyBorder="1" applyAlignment="1">
      <alignment horizontal="left" vertical="center"/>
    </xf>
    <xf numFmtId="165" fontId="13" fillId="2" borderId="5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8" fillId="3" borderId="6" xfId="0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vertical="center"/>
    </xf>
    <xf numFmtId="0" fontId="8" fillId="4" borderId="4" xfId="0" applyFont="1" applyFill="1" applyBorder="1" applyAlignment="1">
      <alignment horizontal="left" vertical="center" indent="2"/>
    </xf>
    <xf numFmtId="165" fontId="19" fillId="2" borderId="5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13" xfId="0" applyFont="1" applyBorder="1" applyAlignment="1">
      <alignment vertical="center"/>
    </xf>
    <xf numFmtId="0" fontId="23" fillId="0" borderId="4" xfId="0" applyFont="1" applyBorder="1" applyAlignment="1">
      <alignment horizontal="left" vertical="center" indent="2"/>
    </xf>
    <xf numFmtId="0" fontId="22" fillId="5" borderId="4" xfId="0" applyFont="1" applyFill="1" applyBorder="1" applyAlignment="1">
      <alignment horizontal="left" vertical="center" indent="2"/>
    </xf>
    <xf numFmtId="164" fontId="22" fillId="5" borderId="5" xfId="0" applyNumberFormat="1" applyFont="1" applyFill="1" applyBorder="1" applyAlignment="1">
      <alignment vertical="center"/>
    </xf>
    <xf numFmtId="0" fontId="24" fillId="6" borderId="4" xfId="0" applyFont="1" applyFill="1" applyBorder="1" applyAlignment="1">
      <alignment horizontal="left" vertical="center" indent="3"/>
    </xf>
    <xf numFmtId="165" fontId="24" fillId="6" borderId="5" xfId="0" applyNumberFormat="1" applyFont="1" applyFill="1" applyBorder="1" applyAlignment="1">
      <alignment vertical="center"/>
    </xf>
    <xf numFmtId="165" fontId="23" fillId="0" borderId="5" xfId="0" applyNumberFormat="1" applyFont="1" applyBorder="1" applyAlignment="1">
      <alignment vertical="center"/>
    </xf>
    <xf numFmtId="165" fontId="22" fillId="5" borderId="5" xfId="0" applyNumberFormat="1" applyFont="1" applyFill="1" applyBorder="1" applyAlignment="1">
      <alignment vertical="center"/>
    </xf>
    <xf numFmtId="0" fontId="22" fillId="6" borderId="0" xfId="0" applyFont="1" applyFill="1" applyAlignment="1">
      <alignment vertical="center"/>
    </xf>
    <xf numFmtId="0" fontId="22" fillId="5" borderId="0" xfId="0" applyFont="1" applyFill="1" applyAlignment="1">
      <alignment vertical="center"/>
    </xf>
    <xf numFmtId="0" fontId="24" fillId="6" borderId="0" xfId="0" applyFont="1" applyFill="1" applyAlignment="1">
      <alignment vertical="center"/>
    </xf>
    <xf numFmtId="0" fontId="22" fillId="6" borderId="4" xfId="0" applyFont="1" applyFill="1" applyBorder="1" applyAlignment="1">
      <alignment vertical="center"/>
    </xf>
    <xf numFmtId="164" fontId="22" fillId="6" borderId="5" xfId="0" applyNumberFormat="1" applyFont="1" applyFill="1" applyBorder="1" applyAlignment="1">
      <alignment vertical="center"/>
    </xf>
    <xf numFmtId="164" fontId="23" fillId="0" borderId="5" xfId="0" applyNumberFormat="1" applyFont="1" applyBorder="1" applyAlignment="1">
      <alignment vertical="center"/>
    </xf>
    <xf numFmtId="0" fontId="21" fillId="0" borderId="9" xfId="0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1" fillId="0" borderId="12" xfId="0" applyFont="1" applyBorder="1" applyAlignment="1">
      <alignment horizontal="right" vertical="center"/>
    </xf>
    <xf numFmtId="0" fontId="26" fillId="0" borderId="10" xfId="0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26" fillId="0" borderId="3" xfId="0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38" fontId="22" fillId="0" borderId="10" xfId="0" applyNumberFormat="1" applyFont="1" applyBorder="1" applyAlignment="1">
      <alignment vertical="center"/>
    </xf>
    <xf numFmtId="38" fontId="22" fillId="0" borderId="3" xfId="0" applyNumberFormat="1" applyFont="1" applyBorder="1" applyAlignment="1">
      <alignment vertical="center"/>
    </xf>
    <xf numFmtId="0" fontId="21" fillId="0" borderId="1" xfId="0" applyFont="1" applyBorder="1" applyAlignment="1">
      <alignment horizontal="right" vertical="center"/>
    </xf>
    <xf numFmtId="0" fontId="26" fillId="0" borderId="2" xfId="0" applyFont="1" applyBorder="1" applyAlignment="1">
      <alignment horizontal="right" vertical="center"/>
    </xf>
    <xf numFmtId="38" fontId="22" fillId="0" borderId="2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164" fontId="27" fillId="0" borderId="0" xfId="0" applyNumberFormat="1" applyFont="1" applyAlignment="1">
      <alignment vertical="center"/>
    </xf>
    <xf numFmtId="164" fontId="21" fillId="0" borderId="0" xfId="0" applyNumberFormat="1" applyFont="1" applyAlignment="1">
      <alignment vertical="center"/>
    </xf>
    <xf numFmtId="3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164" fontId="25" fillId="0" borderId="0" xfId="0" applyNumberFormat="1" applyFont="1" applyAlignment="1">
      <alignment vertical="center"/>
    </xf>
    <xf numFmtId="164" fontId="23" fillId="0" borderId="11" xfId="0" applyNumberFormat="1" applyFont="1" applyBorder="1" applyAlignment="1">
      <alignment vertical="center"/>
    </xf>
    <xf numFmtId="164" fontId="23" fillId="0" borderId="4" xfId="0" applyNumberFormat="1" applyFont="1" applyBorder="1" applyAlignment="1">
      <alignment vertical="center"/>
    </xf>
    <xf numFmtId="165" fontId="23" fillId="0" borderId="11" xfId="0" applyNumberFormat="1" applyFont="1" applyBorder="1" applyAlignment="1">
      <alignment vertical="center"/>
    </xf>
    <xf numFmtId="0" fontId="23" fillId="0" borderId="8" xfId="0" applyFont="1" applyBorder="1" applyAlignment="1">
      <alignment horizontal="left" vertical="center" indent="2"/>
    </xf>
    <xf numFmtId="3" fontId="23" fillId="0" borderId="8" xfId="0" applyNumberFormat="1" applyFont="1" applyBorder="1" applyAlignment="1">
      <alignment vertical="center"/>
    </xf>
    <xf numFmtId="3" fontId="23" fillId="0" borderId="5" xfId="0" applyNumberFormat="1" applyFont="1" applyBorder="1" applyAlignment="1">
      <alignment vertical="center"/>
    </xf>
    <xf numFmtId="0" fontId="23" fillId="0" borderId="4" xfId="0" applyFont="1" applyBorder="1" applyAlignment="1">
      <alignment vertical="center" wrapText="1"/>
    </xf>
    <xf numFmtId="0" fontId="23" fillId="0" borderId="4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indent="2"/>
    </xf>
    <xf numFmtId="3" fontId="21" fillId="0" borderId="0" xfId="0" applyNumberFormat="1" applyFont="1" applyAlignment="1">
      <alignment vertical="center"/>
    </xf>
    <xf numFmtId="0" fontId="22" fillId="7" borderId="0" xfId="0" applyFont="1" applyFill="1" applyAlignment="1">
      <alignment vertical="center"/>
    </xf>
    <xf numFmtId="0" fontId="22" fillId="7" borderId="6" xfId="0" applyFont="1" applyFill="1" applyBorder="1" applyAlignment="1">
      <alignment vertical="center"/>
    </xf>
    <xf numFmtId="164" fontId="22" fillId="7" borderId="7" xfId="0" applyNumberFormat="1" applyFont="1" applyFill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30" fillId="0" borderId="0" xfId="3" applyFont="1" applyAlignment="1">
      <alignment vertical="center"/>
    </xf>
    <xf numFmtId="43" fontId="30" fillId="0" borderId="0" xfId="4" applyFont="1" applyFill="1" applyBorder="1" applyAlignment="1" applyProtection="1">
      <alignment horizontal="right" vertical="center"/>
    </xf>
    <xf numFmtId="0" fontId="32" fillId="0" borderId="0" xfId="3" applyFont="1" applyAlignment="1">
      <alignment vertical="center"/>
    </xf>
    <xf numFmtId="0" fontId="33" fillId="0" borderId="0" xfId="3" applyFont="1" applyAlignment="1">
      <alignment vertical="center"/>
    </xf>
    <xf numFmtId="4" fontId="33" fillId="0" borderId="0" xfId="3" applyNumberFormat="1" applyFont="1" applyAlignment="1">
      <alignment horizontal="center" vertical="center"/>
    </xf>
    <xf numFmtId="43" fontId="34" fillId="0" borderId="0" xfId="4" applyFont="1" applyAlignment="1">
      <alignment horizontal="right" vertical="center"/>
    </xf>
    <xf numFmtId="4" fontId="30" fillId="0" borderId="0" xfId="4" applyNumberFormat="1" applyFont="1" applyFill="1" applyAlignment="1">
      <alignment horizontal="right" vertical="center"/>
    </xf>
    <xf numFmtId="4" fontId="30" fillId="0" borderId="0" xfId="3" applyNumberFormat="1" applyFont="1" applyAlignment="1">
      <alignment vertical="center"/>
    </xf>
    <xf numFmtId="0" fontId="34" fillId="0" borderId="0" xfId="3" applyFont="1" applyAlignment="1">
      <alignment horizontal="center" vertical="center"/>
    </xf>
    <xf numFmtId="0" fontId="36" fillId="8" borderId="0" xfId="5" applyFont="1" applyFill="1" applyAlignment="1">
      <alignment horizontal="center" vertical="center"/>
    </xf>
    <xf numFmtId="0" fontId="37" fillId="9" borderId="0" xfId="3" applyFont="1" applyFill="1" applyAlignment="1">
      <alignment vertical="center"/>
    </xf>
    <xf numFmtId="3" fontId="37" fillId="9" borderId="0" xfId="4" applyNumberFormat="1" applyFont="1" applyFill="1" applyAlignment="1">
      <alignment horizontal="right" vertical="center"/>
    </xf>
    <xf numFmtId="0" fontId="37" fillId="10" borderId="0" xfId="3" applyFont="1" applyFill="1" applyAlignment="1">
      <alignment vertical="center"/>
    </xf>
    <xf numFmtId="3" fontId="37" fillId="10" borderId="0" xfId="4" applyNumberFormat="1" applyFont="1" applyFill="1" applyAlignment="1">
      <alignment horizontal="right" vertical="center"/>
    </xf>
    <xf numFmtId="0" fontId="38" fillId="0" borderId="0" xfId="3" applyFont="1" applyAlignment="1">
      <alignment horizontal="left" vertical="center" indent="1"/>
    </xf>
    <xf numFmtId="3" fontId="38" fillId="0" borderId="0" xfId="4" applyNumberFormat="1" applyFont="1" applyFill="1" applyAlignment="1">
      <alignment horizontal="right" vertical="center"/>
    </xf>
    <xf numFmtId="4" fontId="39" fillId="0" borderId="0" xfId="5" applyNumberFormat="1" applyFont="1">
      <alignment vertical="top"/>
    </xf>
    <xf numFmtId="166" fontId="30" fillId="0" borderId="0" xfId="6" applyFont="1" applyAlignment="1">
      <alignment vertical="center"/>
    </xf>
    <xf numFmtId="166" fontId="30" fillId="0" borderId="0" xfId="6" applyFont="1" applyFill="1" applyAlignment="1">
      <alignment vertical="center"/>
    </xf>
    <xf numFmtId="166" fontId="32" fillId="0" borderId="0" xfId="6" applyFont="1" applyFill="1" applyBorder="1" applyAlignment="1" applyProtection="1">
      <alignment vertical="center"/>
    </xf>
    <xf numFmtId="166" fontId="32" fillId="0" borderId="0" xfId="6" applyFont="1" applyAlignment="1">
      <alignment vertical="center"/>
    </xf>
    <xf numFmtId="166" fontId="33" fillId="0" borderId="0" xfId="6" applyFont="1" applyAlignment="1">
      <alignment vertical="center"/>
    </xf>
    <xf numFmtId="3" fontId="38" fillId="0" borderId="0" xfId="3" applyNumberFormat="1" applyFont="1" applyAlignment="1">
      <alignment vertical="center"/>
    </xf>
    <xf numFmtId="3" fontId="38" fillId="0" borderId="0" xfId="4" applyNumberFormat="1" applyFont="1" applyAlignment="1">
      <alignment horizontal="right" vertical="center"/>
    </xf>
    <xf numFmtId="166" fontId="38" fillId="0" borderId="0" xfId="6" applyFont="1" applyFill="1" applyAlignment="1">
      <alignment vertical="center"/>
    </xf>
    <xf numFmtId="0" fontId="38" fillId="0" borderId="0" xfId="3" applyFont="1" applyAlignment="1">
      <alignment vertical="center"/>
    </xf>
    <xf numFmtId="43" fontId="38" fillId="0" borderId="0" xfId="3" applyNumberFormat="1" applyFont="1" applyAlignment="1">
      <alignment vertical="center"/>
    </xf>
    <xf numFmtId="0" fontId="37" fillId="11" borderId="0" xfId="3" applyFont="1" applyFill="1" applyAlignment="1">
      <alignment horizontal="left" vertical="center" indent="1"/>
    </xf>
    <xf numFmtId="3" fontId="37" fillId="0" borderId="0" xfId="4" applyNumberFormat="1" applyFont="1" applyFill="1" applyAlignment="1">
      <alignment horizontal="right" vertical="center"/>
    </xf>
    <xf numFmtId="0" fontId="38" fillId="0" borderId="0" xfId="3" applyFont="1" applyAlignment="1">
      <alignment horizontal="left" vertical="center" indent="2"/>
    </xf>
    <xf numFmtId="0" fontId="37" fillId="0" borderId="0" xfId="3" applyFont="1" applyAlignment="1">
      <alignment horizontal="left" vertical="center" indent="1"/>
    </xf>
    <xf numFmtId="166" fontId="34" fillId="0" borderId="0" xfId="3" applyNumberFormat="1" applyFont="1" applyAlignment="1">
      <alignment vertical="center"/>
    </xf>
    <xf numFmtId="0" fontId="37" fillId="0" borderId="0" xfId="3" applyFont="1" applyAlignment="1">
      <alignment vertical="center"/>
    </xf>
    <xf numFmtId="0" fontId="37" fillId="12" borderId="0" xfId="3" applyFont="1" applyFill="1" applyAlignment="1">
      <alignment vertical="center"/>
    </xf>
    <xf numFmtId="3" fontId="37" fillId="12" borderId="0" xfId="4" applyNumberFormat="1" applyFont="1" applyFill="1" applyAlignment="1">
      <alignment horizontal="right" vertical="center"/>
    </xf>
    <xf numFmtId="0" fontId="40" fillId="13" borderId="0" xfId="3" applyFont="1" applyFill="1" applyAlignment="1">
      <alignment vertical="center"/>
    </xf>
    <xf numFmtId="3" fontId="40" fillId="13" borderId="0" xfId="4" applyNumberFormat="1" applyFont="1" applyFill="1" applyAlignment="1">
      <alignment horizontal="right" vertical="center"/>
    </xf>
    <xf numFmtId="166" fontId="41" fillId="0" borderId="0" xfId="6" applyFont="1" applyFill="1" applyAlignment="1">
      <alignment vertical="center"/>
    </xf>
    <xf numFmtId="0" fontId="41" fillId="0" borderId="0" xfId="3" applyFont="1" applyAlignment="1">
      <alignment vertical="center"/>
    </xf>
    <xf numFmtId="4" fontId="38" fillId="0" borderId="0" xfId="3" applyNumberFormat="1" applyFont="1" applyAlignment="1">
      <alignment vertical="center"/>
    </xf>
    <xf numFmtId="4" fontId="41" fillId="0" borderId="0" xfId="3" applyNumberFormat="1" applyFont="1" applyAlignment="1">
      <alignment vertical="center"/>
    </xf>
    <xf numFmtId="166" fontId="38" fillId="0" borderId="0" xfId="3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3" applyFont="1" applyAlignment="1">
      <alignment horizontal="center" vertical="center"/>
    </xf>
    <xf numFmtId="0" fontId="33" fillId="0" borderId="0" xfId="3" applyFont="1" applyAlignment="1">
      <alignment horizontal="center" vertical="center" wrapText="1"/>
    </xf>
    <xf numFmtId="0" fontId="33" fillId="0" borderId="0" xfId="3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7">
    <cellStyle name="Normal" xfId="0" builtinId="0"/>
    <cellStyle name="Normal 2" xfId="5" xr:uid="{DB6257D0-7E4B-4A02-A2E3-6A972611520B}"/>
    <cellStyle name="Normal 2 4 2" xfId="3" xr:uid="{F34CECC2-3018-42FE-84D3-BC7DAEEB68DF}"/>
    <cellStyle name="Separador de milhares 3" xfId="1" xr:uid="{00000000-0005-0000-0000-000001000000}"/>
    <cellStyle name="Separador de milhares 4" xfId="2" xr:uid="{00000000-0005-0000-0000-000002000000}"/>
    <cellStyle name="Vírgula 2" xfId="4" xr:uid="{9EF972D1-6516-4829-A6E1-ADA024158FD8}"/>
    <cellStyle name="Vírgula 3" xfId="6" xr:uid="{B261005E-B2FE-4D98-AA59-184913ABFD44}"/>
  </cellStyles>
  <dxfs count="0"/>
  <tableStyles count="0" defaultTableStyle="TableStyleMedium2" defaultPivotStyle="PivotStyleLight16"/>
  <colors>
    <mruColors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0</xdr:colOff>
      <xdr:row>0</xdr:row>
      <xdr:rowOff>892969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D610114-9BC1-485E-BEA7-0DA469E4F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964025" cy="8929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13</xdr:col>
      <xdr:colOff>1059656</xdr:colOff>
      <xdr:row>0</xdr:row>
      <xdr:rowOff>916781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AAA240E-F4B8-4C0A-B033-CDDA2ACED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6871155" cy="9167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15</xdr:col>
      <xdr:colOff>1006928</xdr:colOff>
      <xdr:row>0</xdr:row>
      <xdr:rowOff>922649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B8D8249-18A1-494D-9805-740E980BEE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11906"/>
          <a:ext cx="17648464" cy="9107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</xdr:colOff>
      <xdr:row>0</xdr:row>
      <xdr:rowOff>0</xdr:rowOff>
    </xdr:from>
    <xdr:to>
      <xdr:col>14</xdr:col>
      <xdr:colOff>122465</xdr:colOff>
      <xdr:row>0</xdr:row>
      <xdr:rowOff>934827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4F7EB89-51D7-4E79-BD4F-4FCF033DC8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27214" y="0"/>
          <a:ext cx="19390180" cy="9348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B05C5-8EA8-4CA3-B8F8-FB994ED20F3D}">
  <dimension ref="A1:Q36"/>
  <sheetViews>
    <sheetView showGridLines="0" tabSelected="1" topLeftCell="A2" zoomScale="80" zoomScaleNormal="80" workbookViewId="0">
      <selection activeCell="G30" sqref="G30"/>
    </sheetView>
  </sheetViews>
  <sheetFormatPr defaultColWidth="6.85546875" defaultRowHeight="15" customHeight="1" x14ac:dyDescent="0.25"/>
  <cols>
    <col min="1" max="1" width="65.85546875" style="86" customWidth="1"/>
    <col min="2" max="2" width="15.7109375" style="104" customWidth="1"/>
    <col min="3" max="13" width="15.7109375" style="86" customWidth="1"/>
    <col min="14" max="14" width="2.7109375" style="86" customWidth="1"/>
    <col min="15" max="15" width="16.42578125" style="86" customWidth="1"/>
    <col min="16" max="16" width="14.28515625" style="86" customWidth="1"/>
    <col min="17" max="17" width="13.85546875" style="86" customWidth="1"/>
    <col min="18" max="16384" width="6.85546875" style="86"/>
  </cols>
  <sheetData>
    <row r="1" spans="1:17" ht="90" customHeight="1" x14ac:dyDescent="0.25">
      <c r="B1" s="87"/>
    </row>
    <row r="2" spans="1:17" s="88" customFormat="1" ht="20.100000000000001" customHeight="1" x14ac:dyDescent="0.25">
      <c r="A2" s="132" t="s">
        <v>53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</row>
    <row r="3" spans="1:17" s="88" customFormat="1" ht="18" customHeight="1" x14ac:dyDescent="0.25">
      <c r="A3" s="133" t="s">
        <v>54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O3" s="89"/>
    </row>
    <row r="4" spans="1:17" s="88" customFormat="1" ht="18" customHeight="1" x14ac:dyDescent="0.25">
      <c r="A4" s="134" t="s">
        <v>55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90"/>
    </row>
    <row r="5" spans="1:17" s="89" customFormat="1" ht="18" customHeight="1" x14ac:dyDescent="0.25">
      <c r="A5" s="134" t="s">
        <v>56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</row>
    <row r="6" spans="1:17" ht="18" customHeight="1" x14ac:dyDescent="0.25">
      <c r="B6" s="91"/>
      <c r="C6" s="91"/>
      <c r="D6" s="91"/>
      <c r="E6" s="91"/>
      <c r="F6" s="91"/>
      <c r="G6" s="92"/>
      <c r="H6" s="91"/>
      <c r="I6" s="91"/>
      <c r="J6" s="91"/>
      <c r="K6" s="91"/>
      <c r="L6" s="91"/>
      <c r="N6" s="93"/>
    </row>
    <row r="7" spans="1:17" ht="18" customHeight="1" x14ac:dyDescent="0.25">
      <c r="A7" s="94"/>
      <c r="B7" s="95" t="s">
        <v>57</v>
      </c>
      <c r="C7" s="95" t="s">
        <v>58</v>
      </c>
      <c r="D7" s="95" t="s">
        <v>59</v>
      </c>
      <c r="E7" s="95" t="s">
        <v>60</v>
      </c>
      <c r="F7" s="95" t="s">
        <v>61</v>
      </c>
      <c r="G7" s="95" t="s">
        <v>62</v>
      </c>
      <c r="H7" s="95" t="s">
        <v>63</v>
      </c>
      <c r="I7" s="95" t="s">
        <v>64</v>
      </c>
      <c r="J7" s="95" t="s">
        <v>65</v>
      </c>
      <c r="K7" s="95" t="s">
        <v>66</v>
      </c>
      <c r="L7" s="95" t="s">
        <v>67</v>
      </c>
      <c r="M7" s="95" t="s">
        <v>68</v>
      </c>
    </row>
    <row r="8" spans="1:17" ht="18" customHeight="1" x14ac:dyDescent="0.25">
      <c r="B8" s="86"/>
    </row>
    <row r="9" spans="1:17" ht="18" customHeight="1" x14ac:dyDescent="0.25">
      <c r="A9" s="96" t="s">
        <v>69</v>
      </c>
      <c r="B9" s="97">
        <f t="shared" ref="B9:M9" si="0">B10+B18</f>
        <v>50280326.25</v>
      </c>
      <c r="C9" s="97">
        <f t="shared" si="0"/>
        <v>55323931.269999988</v>
      </c>
      <c r="D9" s="97">
        <f t="shared" si="0"/>
        <v>60839759.219999999</v>
      </c>
      <c r="E9" s="97">
        <f t="shared" si="0"/>
        <v>66185155.699999988</v>
      </c>
      <c r="F9" s="97">
        <f t="shared" si="0"/>
        <v>66156264.109999985</v>
      </c>
      <c r="G9" s="97">
        <f t="shared" si="0"/>
        <v>69229047.549999982</v>
      </c>
      <c r="H9" s="97">
        <f t="shared" si="0"/>
        <v>73655187.269999981</v>
      </c>
      <c r="I9" s="97">
        <f t="shared" si="0"/>
        <v>72762671.679999992</v>
      </c>
      <c r="J9" s="97">
        <f t="shared" si="0"/>
        <v>72270889.460000008</v>
      </c>
      <c r="K9" s="97">
        <f t="shared" si="0"/>
        <v>60516817.830000021</v>
      </c>
      <c r="L9" s="97">
        <f t="shared" si="0"/>
        <v>47790196.850000009</v>
      </c>
      <c r="M9" s="97">
        <f t="shared" si="0"/>
        <v>79351104.359999999</v>
      </c>
      <c r="N9" s="93"/>
      <c r="O9" s="93"/>
      <c r="P9" s="93"/>
      <c r="Q9" s="93"/>
    </row>
    <row r="10" spans="1:17" ht="18" customHeight="1" x14ac:dyDescent="0.25">
      <c r="A10" s="98" t="s">
        <v>70</v>
      </c>
      <c r="B10" s="99">
        <f t="shared" ref="B10:L10" si="1">SUM(B11:B17)</f>
        <v>46103194.399999999</v>
      </c>
      <c r="C10" s="99">
        <f t="shared" si="1"/>
        <v>51247423.18999999</v>
      </c>
      <c r="D10" s="99">
        <f t="shared" si="1"/>
        <v>56857395.520000003</v>
      </c>
      <c r="E10" s="99">
        <f t="shared" si="1"/>
        <v>62317266.309999987</v>
      </c>
      <c r="F10" s="99">
        <f t="shared" si="1"/>
        <v>62419033.949999988</v>
      </c>
      <c r="G10" s="99">
        <f t="shared" si="1"/>
        <v>65546117.87999998</v>
      </c>
      <c r="H10" s="99">
        <f t="shared" si="1"/>
        <v>69708086.299999982</v>
      </c>
      <c r="I10" s="99">
        <f t="shared" si="1"/>
        <v>68875549.939999998</v>
      </c>
      <c r="J10" s="99">
        <f t="shared" si="1"/>
        <v>65573028.680000007</v>
      </c>
      <c r="K10" s="99">
        <f t="shared" si="1"/>
        <v>52342451.51000002</v>
      </c>
      <c r="L10" s="99">
        <f t="shared" si="1"/>
        <v>38676265.800000012</v>
      </c>
      <c r="M10" s="99">
        <f>SUM(M11:M17)</f>
        <v>69790925.329999998</v>
      </c>
      <c r="O10" s="93"/>
      <c r="P10" s="93"/>
      <c r="Q10" s="93"/>
    </row>
    <row r="11" spans="1:17" ht="18" customHeight="1" x14ac:dyDescent="0.25">
      <c r="A11" s="100" t="s">
        <v>71</v>
      </c>
      <c r="B11" s="101">
        <v>2500</v>
      </c>
      <c r="C11" s="101">
        <v>2500</v>
      </c>
      <c r="D11" s="101">
        <v>2500</v>
      </c>
      <c r="E11" s="101">
        <v>2500</v>
      </c>
      <c r="F11" s="101">
        <v>2499.6799999999998</v>
      </c>
      <c r="G11" s="101">
        <v>2500</v>
      </c>
      <c r="H11" s="101">
        <v>2500</v>
      </c>
      <c r="I11" s="101">
        <v>2500</v>
      </c>
      <c r="J11" s="101">
        <v>2500</v>
      </c>
      <c r="K11" s="101">
        <v>2500</v>
      </c>
      <c r="L11" s="101">
        <v>2500</v>
      </c>
      <c r="M11" s="101">
        <v>2500</v>
      </c>
    </row>
    <row r="12" spans="1:17" ht="18" customHeight="1" x14ac:dyDescent="0.25">
      <c r="A12" s="100" t="s">
        <v>72</v>
      </c>
      <c r="B12" s="101">
        <v>0</v>
      </c>
      <c r="C12" s="101">
        <v>0</v>
      </c>
      <c r="D12" s="101">
        <v>0</v>
      </c>
      <c r="E12" s="101">
        <v>0</v>
      </c>
      <c r="F12" s="101">
        <v>0</v>
      </c>
      <c r="G12" s="101">
        <v>-3.7252902984619141E-9</v>
      </c>
      <c r="H12" s="101">
        <v>-3.7252902984619141E-9</v>
      </c>
      <c r="I12" s="101">
        <v>0</v>
      </c>
      <c r="J12" s="101">
        <v>0</v>
      </c>
      <c r="K12" s="101">
        <v>0</v>
      </c>
      <c r="L12" s="101">
        <v>0</v>
      </c>
      <c r="M12" s="101">
        <v>0</v>
      </c>
      <c r="O12" s="93"/>
    </row>
    <row r="13" spans="1:17" ht="18" customHeight="1" x14ac:dyDescent="0.25">
      <c r="A13" s="100" t="s">
        <v>73</v>
      </c>
      <c r="B13" s="101">
        <v>17695041.499999993</v>
      </c>
      <c r="C13" s="101">
        <v>23957139.329999991</v>
      </c>
      <c r="D13" s="101">
        <v>31372691.839999992</v>
      </c>
      <c r="E13" s="101">
        <v>31753543.439999994</v>
      </c>
      <c r="F13" s="101">
        <v>31468658.899999995</v>
      </c>
      <c r="G13" s="101">
        <v>37183730.829999991</v>
      </c>
      <c r="H13" s="101">
        <v>39869060.93999999</v>
      </c>
      <c r="I13" s="101">
        <v>40518016.340000004</v>
      </c>
      <c r="J13" s="101">
        <v>37597842.550000012</v>
      </c>
      <c r="K13" s="101">
        <v>24097912.210000008</v>
      </c>
      <c r="L13" s="101">
        <v>9358794.2000000104</v>
      </c>
      <c r="M13" s="101">
        <v>22548505.180000011</v>
      </c>
      <c r="O13" s="93"/>
      <c r="P13" s="93"/>
    </row>
    <row r="14" spans="1:17" ht="18" customHeight="1" x14ac:dyDescent="0.25">
      <c r="A14" s="100" t="s">
        <v>74</v>
      </c>
      <c r="B14" s="101">
        <v>1632997.1400000006</v>
      </c>
      <c r="C14" s="101">
        <v>718887.40000000596</v>
      </c>
      <c r="D14" s="101">
        <v>0</v>
      </c>
      <c r="E14" s="101">
        <v>0</v>
      </c>
      <c r="F14" s="101">
        <v>0</v>
      </c>
      <c r="G14" s="101">
        <v>0</v>
      </c>
      <c r="H14" s="101">
        <v>0</v>
      </c>
      <c r="I14" s="101">
        <v>0</v>
      </c>
      <c r="J14" s="101">
        <v>0</v>
      </c>
      <c r="K14" s="101">
        <v>0</v>
      </c>
      <c r="L14" s="101">
        <v>0</v>
      </c>
      <c r="M14" s="101">
        <v>16526749.269999996</v>
      </c>
      <c r="N14" s="93"/>
      <c r="O14" s="93"/>
      <c r="P14" s="93"/>
    </row>
    <row r="15" spans="1:17" ht="18" customHeight="1" x14ac:dyDescent="0.25">
      <c r="A15" s="100" t="s">
        <v>75</v>
      </c>
      <c r="B15" s="101">
        <v>24837039.280000005</v>
      </c>
      <c r="C15" s="101">
        <v>25031516.139999997</v>
      </c>
      <c r="D15" s="101">
        <v>23957748.000000007</v>
      </c>
      <c r="E15" s="101">
        <v>29098064.279999997</v>
      </c>
      <c r="F15" s="101">
        <v>28326397.460000001</v>
      </c>
      <c r="G15" s="101">
        <v>26538816.329999998</v>
      </c>
      <c r="H15" s="101">
        <v>28748214.009999998</v>
      </c>
      <c r="I15" s="101">
        <v>26378109.109999999</v>
      </c>
      <c r="J15" s="101">
        <v>26849170.330000002</v>
      </c>
      <c r="K15" s="101">
        <v>27034959.430000003</v>
      </c>
      <c r="L15" s="101">
        <v>27157364.57</v>
      </c>
      <c r="M15" s="101">
        <v>27646536.16</v>
      </c>
      <c r="O15" s="93"/>
    </row>
    <row r="16" spans="1:17" ht="18" customHeight="1" x14ac:dyDescent="0.25">
      <c r="A16" s="100" t="s">
        <v>76</v>
      </c>
      <c r="B16" s="101">
        <v>419312.05000000005</v>
      </c>
      <c r="C16" s="101">
        <v>351858.84</v>
      </c>
      <c r="D16" s="101">
        <v>295726.39</v>
      </c>
      <c r="E16" s="101">
        <v>615684.94000000006</v>
      </c>
      <c r="F16" s="101">
        <v>551907.41</v>
      </c>
      <c r="G16" s="101">
        <v>581641.24</v>
      </c>
      <c r="H16" s="101">
        <v>508712.88</v>
      </c>
      <c r="I16" s="101">
        <v>435784.52</v>
      </c>
      <c r="J16" s="101">
        <v>446375.75999999995</v>
      </c>
      <c r="K16" s="101">
        <v>390397.81000000006</v>
      </c>
      <c r="L16" s="101">
        <v>548509.71</v>
      </c>
      <c r="M16" s="101">
        <v>473952.94000000006</v>
      </c>
    </row>
    <row r="17" spans="1:17" ht="18" customHeight="1" x14ac:dyDescent="0.25">
      <c r="A17" s="100" t="s">
        <v>77</v>
      </c>
      <c r="B17" s="101">
        <v>1516304.43</v>
      </c>
      <c r="C17" s="101">
        <v>1185521.4800000002</v>
      </c>
      <c r="D17" s="101">
        <v>1228729.2900000003</v>
      </c>
      <c r="E17" s="101">
        <v>847473.65</v>
      </c>
      <c r="F17" s="101">
        <v>2069570.5</v>
      </c>
      <c r="G17" s="101">
        <v>1239429.4799999997</v>
      </c>
      <c r="H17" s="101">
        <v>579598.47</v>
      </c>
      <c r="I17" s="101">
        <v>1541139.97</v>
      </c>
      <c r="J17" s="101">
        <v>677140.04000000015</v>
      </c>
      <c r="K17" s="101">
        <v>816682.05999999982</v>
      </c>
      <c r="L17" s="101">
        <v>1609097.32</v>
      </c>
      <c r="M17" s="101">
        <v>2592681.7799999993</v>
      </c>
      <c r="P17" s="93"/>
    </row>
    <row r="18" spans="1:17" ht="18" customHeight="1" x14ac:dyDescent="0.25">
      <c r="A18" s="98" t="s">
        <v>78</v>
      </c>
      <c r="B18" s="99">
        <f t="shared" ref="B18:I18" si="2">SUM(B19:B21)</f>
        <v>4177131.8499999982</v>
      </c>
      <c r="C18" s="99">
        <f t="shared" si="2"/>
        <v>4076508.08</v>
      </c>
      <c r="D18" s="99">
        <f t="shared" si="2"/>
        <v>3982363.6999999993</v>
      </c>
      <c r="E18" s="99">
        <f t="shared" si="2"/>
        <v>3867889.3899999978</v>
      </c>
      <c r="F18" s="99">
        <f t="shared" si="2"/>
        <v>3737230.1599999992</v>
      </c>
      <c r="G18" s="99">
        <f t="shared" si="2"/>
        <v>3682929.6699999981</v>
      </c>
      <c r="H18" s="99">
        <f t="shared" si="2"/>
        <v>3947100.9699999983</v>
      </c>
      <c r="I18" s="99">
        <f t="shared" si="2"/>
        <v>3887121.74</v>
      </c>
      <c r="J18" s="99">
        <f>SUM(J19:J21)</f>
        <v>6697860.7800000031</v>
      </c>
      <c r="K18" s="99">
        <f t="shared" ref="K18:M18" si="3">SUM(K19:K21)</f>
        <v>8174366.3200000003</v>
      </c>
      <c r="L18" s="99">
        <f t="shared" si="3"/>
        <v>9113931.0499999989</v>
      </c>
      <c r="M18" s="99">
        <f t="shared" si="3"/>
        <v>9560179.0300000012</v>
      </c>
      <c r="O18" s="93"/>
      <c r="P18" s="93"/>
      <c r="Q18" s="93"/>
    </row>
    <row r="19" spans="1:17" ht="18" customHeight="1" x14ac:dyDescent="0.25">
      <c r="A19" s="100" t="s">
        <v>79</v>
      </c>
      <c r="B19" s="101">
        <v>283124.34000000003</v>
      </c>
      <c r="C19" s="101">
        <v>309010.57</v>
      </c>
      <c r="D19" s="101">
        <v>335007.41000000003</v>
      </c>
      <c r="E19" s="101">
        <v>336529.35000000003</v>
      </c>
      <c r="F19" s="101">
        <v>350358.24000000005</v>
      </c>
      <c r="G19" s="101">
        <v>388849.91</v>
      </c>
      <c r="H19" s="101">
        <v>392251.62000000005</v>
      </c>
      <c r="I19" s="101">
        <v>430297.73</v>
      </c>
      <c r="J19" s="101">
        <v>457372.86</v>
      </c>
      <c r="K19" s="101">
        <v>459225.66</v>
      </c>
      <c r="L19" s="101">
        <v>437885.17</v>
      </c>
      <c r="M19" s="101">
        <v>464989.32</v>
      </c>
    </row>
    <row r="20" spans="1:17" ht="18" customHeight="1" x14ac:dyDescent="0.25">
      <c r="A20" s="100" t="s">
        <v>76</v>
      </c>
      <c r="B20" s="101">
        <v>120703.6</v>
      </c>
      <c r="C20" s="101">
        <v>117695.71</v>
      </c>
      <c r="D20" s="101">
        <v>114687.82</v>
      </c>
      <c r="E20" s="101">
        <v>111679.93000000001</v>
      </c>
      <c r="F20" s="101">
        <v>108672.04000000001</v>
      </c>
      <c r="G20" s="101">
        <v>105664.15000000001</v>
      </c>
      <c r="H20" s="101">
        <v>102656.26000000001</v>
      </c>
      <c r="I20" s="101">
        <v>99648.37000000001</v>
      </c>
      <c r="J20" s="101">
        <v>96640.48</v>
      </c>
      <c r="K20" s="101">
        <v>93632.59</v>
      </c>
      <c r="L20" s="101">
        <v>90624.7</v>
      </c>
      <c r="M20" s="101">
        <v>87616.81</v>
      </c>
    </row>
    <row r="21" spans="1:17" ht="18" customHeight="1" x14ac:dyDescent="0.25">
      <c r="A21" s="100" t="s">
        <v>80</v>
      </c>
      <c r="B21" s="101">
        <v>3773303.9099999983</v>
      </c>
      <c r="C21" s="101">
        <v>3649801.8</v>
      </c>
      <c r="D21" s="101">
        <v>3532668.4699999993</v>
      </c>
      <c r="E21" s="101">
        <v>3419680.1099999975</v>
      </c>
      <c r="F21" s="101">
        <v>3278199.8799999994</v>
      </c>
      <c r="G21" s="101">
        <v>3188415.609999998</v>
      </c>
      <c r="H21" s="101">
        <v>3452193.0899999985</v>
      </c>
      <c r="I21" s="101">
        <v>3357175.64</v>
      </c>
      <c r="J21" s="101">
        <v>6143847.4400000032</v>
      </c>
      <c r="K21" s="101">
        <v>7621508.0700000003</v>
      </c>
      <c r="L21" s="101">
        <v>8585421.1799999997</v>
      </c>
      <c r="M21" s="101">
        <v>9007572.9000000004</v>
      </c>
      <c r="O21" s="102"/>
      <c r="P21" s="102"/>
      <c r="Q21" s="93"/>
    </row>
    <row r="22" spans="1:17" ht="18" customHeight="1" x14ac:dyDescent="0.25">
      <c r="A22" s="96" t="s">
        <v>81</v>
      </c>
      <c r="B22" s="97">
        <f t="shared" ref="B22:M22" si="4">B23+B31+B34</f>
        <v>50280326.250000022</v>
      </c>
      <c r="C22" s="97">
        <f t="shared" si="4"/>
        <v>55323931.270000033</v>
      </c>
      <c r="D22" s="97">
        <f t="shared" si="4"/>
        <v>60839759.220000029</v>
      </c>
      <c r="E22" s="97">
        <f t="shared" si="4"/>
        <v>66185155.700000018</v>
      </c>
      <c r="F22" s="97">
        <f t="shared" si="4"/>
        <v>66156264.110000037</v>
      </c>
      <c r="G22" s="97">
        <f t="shared" si="4"/>
        <v>69229047.550000042</v>
      </c>
      <c r="H22" s="97">
        <f t="shared" si="4"/>
        <v>73655187.270000026</v>
      </c>
      <c r="I22" s="97">
        <f t="shared" si="4"/>
        <v>72762671.680000037</v>
      </c>
      <c r="J22" s="97">
        <f t="shared" si="4"/>
        <v>72270889.460000038</v>
      </c>
      <c r="K22" s="97">
        <f t="shared" si="4"/>
        <v>60516817.830000028</v>
      </c>
      <c r="L22" s="97">
        <f t="shared" si="4"/>
        <v>47790196.830000043</v>
      </c>
      <c r="M22" s="97">
        <f t="shared" si="4"/>
        <v>79351104.290000021</v>
      </c>
      <c r="N22" s="93"/>
      <c r="O22" s="93"/>
      <c r="P22" s="93"/>
      <c r="Q22" s="93"/>
    </row>
    <row r="23" spans="1:17" ht="18" customHeight="1" x14ac:dyDescent="0.25">
      <c r="A23" s="98" t="s">
        <v>70</v>
      </c>
      <c r="B23" s="99">
        <f t="shared" ref="B23:M23" si="5">SUM(B24:B30)</f>
        <v>96111607.489999995</v>
      </c>
      <c r="C23" s="99">
        <f t="shared" si="5"/>
        <v>100565124.64</v>
      </c>
      <c r="D23" s="99">
        <f t="shared" si="5"/>
        <v>109739506.53999999</v>
      </c>
      <c r="E23" s="99">
        <f t="shared" si="5"/>
        <v>118783617.03999999</v>
      </c>
      <c r="F23" s="99">
        <f t="shared" si="5"/>
        <v>118602470.89</v>
      </c>
      <c r="G23" s="99">
        <f t="shared" si="5"/>
        <v>119616653.97999999</v>
      </c>
      <c r="H23" s="99">
        <f t="shared" si="5"/>
        <v>127424865.20999999</v>
      </c>
      <c r="I23" s="99">
        <f t="shared" si="5"/>
        <v>130356153.8</v>
      </c>
      <c r="J23" s="99">
        <f t="shared" si="5"/>
        <v>133774038.55</v>
      </c>
      <c r="K23" s="99">
        <f t="shared" si="5"/>
        <v>125757748.63999999</v>
      </c>
      <c r="L23" s="99">
        <f t="shared" si="5"/>
        <v>116047946.92</v>
      </c>
      <c r="M23" s="99">
        <f t="shared" si="5"/>
        <v>105862357.71999998</v>
      </c>
      <c r="N23" s="103"/>
      <c r="O23" s="93"/>
      <c r="P23" s="93"/>
    </row>
    <row r="24" spans="1:17" ht="18" customHeight="1" x14ac:dyDescent="0.25">
      <c r="A24" s="100" t="s">
        <v>82</v>
      </c>
      <c r="B24" s="101">
        <v>13842546.899999999</v>
      </c>
      <c r="C24" s="101">
        <v>15789551.219999999</v>
      </c>
      <c r="D24" s="101">
        <v>17708410.989999998</v>
      </c>
      <c r="E24" s="101">
        <v>17448020.93</v>
      </c>
      <c r="F24" s="101">
        <v>17798329.440000001</v>
      </c>
      <c r="G24" s="101">
        <v>17711562.420000002</v>
      </c>
      <c r="H24" s="101">
        <v>19177752.189999998</v>
      </c>
      <c r="I24" s="101">
        <v>19703244.75</v>
      </c>
      <c r="J24" s="101">
        <v>18133015.220000003</v>
      </c>
      <c r="K24" s="101">
        <v>17689941.149999999</v>
      </c>
      <c r="L24" s="101">
        <v>20401693.640000001</v>
      </c>
      <c r="M24" s="101">
        <v>17174481.800000001</v>
      </c>
    </row>
    <row r="25" spans="1:17" ht="18" customHeight="1" x14ac:dyDescent="0.25">
      <c r="A25" s="100" t="s">
        <v>83</v>
      </c>
      <c r="B25" s="101">
        <v>11343801.220000001</v>
      </c>
      <c r="C25" s="101">
        <v>10766050.84</v>
      </c>
      <c r="D25" s="101">
        <v>10593513.289999999</v>
      </c>
      <c r="E25" s="101">
        <v>10714942.309999999</v>
      </c>
      <c r="F25" s="101">
        <v>9944201.5899999999</v>
      </c>
      <c r="G25" s="101">
        <v>10946748.999999998</v>
      </c>
      <c r="H25" s="101">
        <v>12127444.409999998</v>
      </c>
      <c r="I25" s="101">
        <v>11148463.439999999</v>
      </c>
      <c r="J25" s="101">
        <v>12907467.380000001</v>
      </c>
      <c r="K25" s="101">
        <v>12981444.360000001</v>
      </c>
      <c r="L25" s="101">
        <v>13121699.329999998</v>
      </c>
      <c r="M25" s="101">
        <v>9192837.4399999995</v>
      </c>
      <c r="O25" s="93"/>
    </row>
    <row r="26" spans="1:17" ht="18" customHeight="1" x14ac:dyDescent="0.25">
      <c r="A26" s="100" t="s">
        <v>84</v>
      </c>
      <c r="B26" s="101">
        <v>60661014.290000007</v>
      </c>
      <c r="C26" s="101">
        <v>62296152.640000001</v>
      </c>
      <c r="D26" s="101">
        <v>69527525.310000002</v>
      </c>
      <c r="E26" s="101">
        <v>72097549.709999993</v>
      </c>
      <c r="F26" s="101">
        <v>73602573.010000005</v>
      </c>
      <c r="G26" s="101">
        <v>74693742.339999989</v>
      </c>
      <c r="H26" s="101">
        <v>77848102.480000004</v>
      </c>
      <c r="I26" s="101">
        <v>81428726.140000001</v>
      </c>
      <c r="J26" s="101">
        <v>84181726.24000001</v>
      </c>
      <c r="K26" s="101">
        <v>76413721.110000014</v>
      </c>
      <c r="L26" s="101">
        <v>62691778.159999996</v>
      </c>
      <c r="M26" s="101">
        <v>64946501.450000003</v>
      </c>
    </row>
    <row r="27" spans="1:17" ht="18" customHeight="1" x14ac:dyDescent="0.25">
      <c r="A27" s="100" t="s">
        <v>85</v>
      </c>
      <c r="B27" s="101">
        <v>6264271.7300000004</v>
      </c>
      <c r="C27" s="101">
        <v>6515859.1799999997</v>
      </c>
      <c r="D27" s="101">
        <v>7217562.5199999986</v>
      </c>
      <c r="E27" s="101">
        <v>8184669.5800000001</v>
      </c>
      <c r="F27" s="101">
        <v>7276535.9399999995</v>
      </c>
      <c r="G27" s="101">
        <v>6911511.3899999987</v>
      </c>
      <c r="H27" s="101">
        <v>7077421.5999999996</v>
      </c>
      <c r="I27" s="101">
        <v>7198428.7800000003</v>
      </c>
      <c r="J27" s="101">
        <v>7328440.4900000012</v>
      </c>
      <c r="K27" s="101">
        <v>7422166.8500000006</v>
      </c>
      <c r="L27" s="101">
        <v>10506470.059999999</v>
      </c>
      <c r="M27" s="101">
        <v>7836110.46</v>
      </c>
    </row>
    <row r="28" spans="1:17" ht="18" customHeight="1" x14ac:dyDescent="0.25">
      <c r="A28" s="100" t="s">
        <v>86</v>
      </c>
      <c r="B28" s="101">
        <v>1330023.19</v>
      </c>
      <c r="C28" s="101">
        <v>2631847.3400000003</v>
      </c>
      <c r="D28" s="101">
        <v>1789711.2000000002</v>
      </c>
      <c r="E28" s="101">
        <v>6755537.3000000007</v>
      </c>
      <c r="F28" s="101">
        <v>5607655.3300000001</v>
      </c>
      <c r="G28" s="101">
        <v>4126497.19</v>
      </c>
      <c r="H28" s="101">
        <v>5259555.2200000007</v>
      </c>
      <c r="I28" s="101">
        <v>3875573.64</v>
      </c>
      <c r="J28" s="101">
        <v>3432889.51</v>
      </c>
      <c r="K28" s="101">
        <v>3342489.8</v>
      </c>
      <c r="L28" s="101">
        <v>2577778.85</v>
      </c>
      <c r="M28" s="101">
        <v>4282771.47</v>
      </c>
    </row>
    <row r="29" spans="1:17" ht="18" customHeight="1" x14ac:dyDescent="0.25">
      <c r="A29" s="100" t="s">
        <v>87</v>
      </c>
      <c r="B29" s="101">
        <v>0</v>
      </c>
      <c r="C29" s="101">
        <v>0</v>
      </c>
      <c r="D29" s="101">
        <v>99420.820000000298</v>
      </c>
      <c r="E29" s="101">
        <v>934970.39</v>
      </c>
      <c r="F29" s="101">
        <v>1671231.78</v>
      </c>
      <c r="G29" s="101">
        <v>2548768.63</v>
      </c>
      <c r="H29" s="101">
        <v>3300632.59</v>
      </c>
      <c r="I29" s="101">
        <v>4129920.14</v>
      </c>
      <c r="J29" s="101">
        <v>4971475.0999999996</v>
      </c>
      <c r="K29" s="101">
        <v>5794743.21</v>
      </c>
      <c r="L29" s="101">
        <v>5235366.2</v>
      </c>
      <c r="M29" s="101">
        <v>0</v>
      </c>
    </row>
    <row r="30" spans="1:17" ht="18" customHeight="1" x14ac:dyDescent="0.25">
      <c r="A30" s="100" t="s">
        <v>88</v>
      </c>
      <c r="B30" s="101">
        <v>2669950.16</v>
      </c>
      <c r="C30" s="101">
        <v>2565663.42</v>
      </c>
      <c r="D30" s="101">
        <v>2803362.41</v>
      </c>
      <c r="E30" s="101">
        <v>2647926.8200000003</v>
      </c>
      <c r="F30" s="101">
        <v>2701943.8</v>
      </c>
      <c r="G30" s="101">
        <v>2677823.0099999998</v>
      </c>
      <c r="H30" s="101">
        <v>2633956.7200000002</v>
      </c>
      <c r="I30" s="101">
        <v>2871796.91</v>
      </c>
      <c r="J30" s="101">
        <v>2819024.6100000003</v>
      </c>
      <c r="K30" s="101">
        <v>2113242.16</v>
      </c>
      <c r="L30" s="101">
        <v>1513160.6800000004</v>
      </c>
      <c r="M30" s="101">
        <v>2429655.1</v>
      </c>
    </row>
    <row r="31" spans="1:17" ht="18" customHeight="1" x14ac:dyDescent="0.25">
      <c r="A31" s="98" t="s">
        <v>89</v>
      </c>
      <c r="B31" s="99">
        <f t="shared" ref="B31:M31" si="6">SUM(B32:B33)</f>
        <v>10834794.540000001</v>
      </c>
      <c r="C31" s="99">
        <f t="shared" si="6"/>
        <v>10985723.6</v>
      </c>
      <c r="D31" s="99">
        <f t="shared" si="6"/>
        <v>11068660.65</v>
      </c>
      <c r="E31" s="99">
        <f t="shared" si="6"/>
        <v>11118104.57</v>
      </c>
      <c r="F31" s="99">
        <f t="shared" si="6"/>
        <v>11211334.970000003</v>
      </c>
      <c r="G31" s="99">
        <f t="shared" si="6"/>
        <v>14965023.180000002</v>
      </c>
      <c r="H31" s="99">
        <f t="shared" si="6"/>
        <v>15020957.620000001</v>
      </c>
      <c r="I31" s="99">
        <f t="shared" si="6"/>
        <v>15139699.890000001</v>
      </c>
      <c r="J31" s="99">
        <f t="shared" si="6"/>
        <v>15201271.52</v>
      </c>
      <c r="K31" s="99">
        <f t="shared" si="6"/>
        <v>10814662.100000001</v>
      </c>
      <c r="L31" s="99">
        <f t="shared" si="6"/>
        <v>9913736.1600000001</v>
      </c>
      <c r="M31" s="99">
        <f t="shared" si="6"/>
        <v>9431364.1799999997</v>
      </c>
      <c r="O31" s="93"/>
      <c r="P31" s="93"/>
      <c r="Q31" s="93"/>
    </row>
    <row r="32" spans="1:17" ht="18" customHeight="1" x14ac:dyDescent="0.25">
      <c r="A32" s="100" t="s">
        <v>86</v>
      </c>
      <c r="B32" s="101">
        <v>8522878.4900000002</v>
      </c>
      <c r="C32" s="101">
        <v>8644696.9100000001</v>
      </c>
      <c r="D32" s="101">
        <v>8713446.8100000005</v>
      </c>
      <c r="E32" s="101">
        <v>8762969.0500000007</v>
      </c>
      <c r="F32" s="101">
        <v>8811264.7500000019</v>
      </c>
      <c r="G32" s="101">
        <v>12567163.940000001</v>
      </c>
      <c r="H32" s="101">
        <v>12625608.65</v>
      </c>
      <c r="I32" s="101">
        <v>12739652.23</v>
      </c>
      <c r="J32" s="101">
        <v>12808453.700000001</v>
      </c>
      <c r="K32" s="101">
        <v>8409850.7600000016</v>
      </c>
      <c r="L32" s="101">
        <v>7506859.7400000002</v>
      </c>
      <c r="M32" s="101">
        <v>7024560.04</v>
      </c>
    </row>
    <row r="33" spans="1:17" ht="18" customHeight="1" x14ac:dyDescent="0.25">
      <c r="A33" s="100" t="s">
        <v>90</v>
      </c>
      <c r="B33" s="101">
        <v>2311916.0500000003</v>
      </c>
      <c r="C33" s="101">
        <v>2341026.69</v>
      </c>
      <c r="D33" s="101">
        <v>2355213.84</v>
      </c>
      <c r="E33" s="101">
        <v>2355135.5200000005</v>
      </c>
      <c r="F33" s="101">
        <v>2400070.2200000002</v>
      </c>
      <c r="G33" s="101">
        <v>2397859.2400000002</v>
      </c>
      <c r="H33" s="101">
        <v>2395348.9700000002</v>
      </c>
      <c r="I33" s="101">
        <v>2400047.66</v>
      </c>
      <c r="J33" s="101">
        <v>2392817.8199999994</v>
      </c>
      <c r="K33" s="101">
        <v>2404811.3400000003</v>
      </c>
      <c r="L33" s="101">
        <v>2406876.4200000009</v>
      </c>
      <c r="M33" s="101">
        <v>2406804.1399999997</v>
      </c>
    </row>
    <row r="34" spans="1:17" ht="18" customHeight="1" x14ac:dyDescent="0.25">
      <c r="A34" s="98" t="s">
        <v>91</v>
      </c>
      <c r="B34" s="99">
        <f t="shared" ref="B34:M34" si="7">SUM(B35:B36)</f>
        <v>-56666075.779999979</v>
      </c>
      <c r="C34" s="99">
        <f t="shared" si="7"/>
        <v>-56226916.969999962</v>
      </c>
      <c r="D34" s="99">
        <f t="shared" si="7"/>
        <v>-59968407.969999969</v>
      </c>
      <c r="E34" s="99">
        <f t="shared" si="7"/>
        <v>-63716565.909999967</v>
      </c>
      <c r="F34" s="99">
        <f t="shared" si="7"/>
        <v>-63657541.749999963</v>
      </c>
      <c r="G34" s="99">
        <f t="shared" si="7"/>
        <v>-65352629.609999955</v>
      </c>
      <c r="H34" s="99">
        <f t="shared" si="7"/>
        <v>-68790635.559999958</v>
      </c>
      <c r="I34" s="99">
        <f t="shared" si="7"/>
        <v>-72733182.009999961</v>
      </c>
      <c r="J34" s="99">
        <f t="shared" si="7"/>
        <v>-76704420.609999955</v>
      </c>
      <c r="K34" s="99">
        <f t="shared" si="7"/>
        <v>-76055592.909999952</v>
      </c>
      <c r="L34" s="99">
        <f t="shared" si="7"/>
        <v>-78171486.249999955</v>
      </c>
      <c r="M34" s="99">
        <f t="shared" si="7"/>
        <v>-35942617.609999962</v>
      </c>
      <c r="O34" s="103"/>
      <c r="P34" s="93"/>
      <c r="Q34" s="93"/>
    </row>
    <row r="35" spans="1:17" ht="18" customHeight="1" x14ac:dyDescent="0.25">
      <c r="A35" s="100" t="s">
        <v>92</v>
      </c>
      <c r="B35" s="101">
        <f t="shared" ref="B35:F35" si="8">-55432196.57-2798933.25</f>
        <v>-58231129.82</v>
      </c>
      <c r="C35" s="101">
        <f t="shared" si="8"/>
        <v>-58231129.82</v>
      </c>
      <c r="D35" s="101">
        <f t="shared" si="8"/>
        <v>-58231129.82</v>
      </c>
      <c r="E35" s="101">
        <f t="shared" si="8"/>
        <v>-58231129.82</v>
      </c>
      <c r="F35" s="101">
        <f t="shared" si="8"/>
        <v>-58231129.82</v>
      </c>
      <c r="G35" s="101">
        <f>-55432196.57-2798933.25</f>
        <v>-58231129.82</v>
      </c>
      <c r="H35" s="101">
        <f>-55432196.57-2798933.25</f>
        <v>-58231129.82</v>
      </c>
      <c r="I35" s="101">
        <f>-55432196.57-2798933.25</f>
        <v>-58231129.82</v>
      </c>
      <c r="J35" s="101">
        <v>-58231129.82</v>
      </c>
      <c r="K35" s="101">
        <v>-58231129.82</v>
      </c>
      <c r="L35" s="101">
        <v>-58231129.82</v>
      </c>
      <c r="M35" s="101">
        <v>-78171486.249999955</v>
      </c>
      <c r="N35" s="92"/>
      <c r="P35" s="103"/>
    </row>
    <row r="36" spans="1:17" ht="18" customHeight="1" x14ac:dyDescent="0.25">
      <c r="A36" s="100" t="s">
        <v>93</v>
      </c>
      <c r="B36" s="101">
        <f>+DRE!B40</f>
        <v>1565054.0400000208</v>
      </c>
      <c r="C36" s="101">
        <f>+DRE!B40+DRE!C40</f>
        <v>2004212.8500000364</v>
      </c>
      <c r="D36" s="101">
        <f>+DRE!B40+DRE!C40+DRE!D40</f>
        <v>-1737278.1499999682</v>
      </c>
      <c r="E36" s="101">
        <f>SUM(DRE!$B$40:E$40)</f>
        <v>-5485436.0899999663</v>
      </c>
      <c r="F36" s="101">
        <f>SUM(DRE!$B$40:F$40)</f>
        <v>-5426411.9299999597</v>
      </c>
      <c r="G36" s="101">
        <f>SUM(DRE!$B$40:G$40)</f>
        <v>-7121499.7899999535</v>
      </c>
      <c r="H36" s="101">
        <f>SUM(DRE!$B$40:H$40)</f>
        <v>-10559505.739999954</v>
      </c>
      <c r="I36" s="101">
        <f>SUM(DRE!$B$40:I$40)</f>
        <v>-14502052.189999955</v>
      </c>
      <c r="J36" s="101">
        <v>-18473290.789999958</v>
      </c>
      <c r="K36" s="101">
        <f>SUM(DRE!$B$40:K$40)</f>
        <v>-17824463.089999955</v>
      </c>
      <c r="L36" s="101">
        <f>SUM(DRE!$B$40:L$40)</f>
        <v>-19940356.429999959</v>
      </c>
      <c r="M36" s="101">
        <f>+DRE!M40</f>
        <v>42228868.639999993</v>
      </c>
      <c r="N36" s="92"/>
      <c r="O36" s="103"/>
      <c r="P36" s="93"/>
      <c r="Q36" s="103"/>
    </row>
  </sheetData>
  <mergeCells count="4">
    <mergeCell ref="A2:M2"/>
    <mergeCell ref="A3:M3"/>
    <mergeCell ref="A4:M4"/>
    <mergeCell ref="A5:M5"/>
  </mergeCells>
  <printOptions horizontalCentered="1"/>
  <pageMargins left="0.78740157480314965" right="0.59055118110236227" top="1.1811023622047245" bottom="0.59055118110236227" header="0.51181102362204722" footer="0.51181102362204722"/>
  <pageSetup paperSize="9" scale="50" orientation="landscape" r:id="rId1"/>
  <headerFooter>
    <oddFooter>&amp;C&amp;8Página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D8D13-0AB2-4BCD-A35C-811A55A5ED97}">
  <dimension ref="A1:R44"/>
  <sheetViews>
    <sheetView showGridLines="0" zoomScale="80" zoomScaleNormal="80" workbookViewId="0">
      <pane xSplit="1" ySplit="7" topLeftCell="C15" activePane="bottomRight" state="frozen"/>
      <selection activeCell="A5" sqref="A5:M5"/>
      <selection pane="topRight" activeCell="A5" sqref="A5:M5"/>
      <selection pane="bottomLeft" activeCell="A5" sqref="A5:M5"/>
      <selection pane="bottomRight" activeCell="L53" sqref="L53"/>
    </sheetView>
  </sheetViews>
  <sheetFormatPr defaultColWidth="6.85546875" defaultRowHeight="15" customHeight="1" x14ac:dyDescent="0.25"/>
  <cols>
    <col min="1" max="1" width="48.5703125" style="86" customWidth="1"/>
    <col min="2" max="2" width="15.7109375" style="104" customWidth="1"/>
    <col min="3" max="13" width="15.7109375" style="86" customWidth="1"/>
    <col min="14" max="14" width="16.7109375" style="86" customWidth="1"/>
    <col min="15" max="15" width="16.140625" style="104" bestFit="1" customWidth="1"/>
    <col min="16" max="16" width="12.140625" style="86" bestFit="1" customWidth="1"/>
    <col min="17" max="17" width="16.140625" style="86" bestFit="1" customWidth="1"/>
    <col min="18" max="18" width="15.42578125" style="86" bestFit="1" customWidth="1"/>
    <col min="19" max="16384" width="6.85546875" style="86"/>
  </cols>
  <sheetData>
    <row r="1" spans="1:18" ht="90" customHeight="1" x14ac:dyDescent="0.25">
      <c r="B1" s="87"/>
      <c r="O1" s="86"/>
    </row>
    <row r="2" spans="1:18" s="88" customFormat="1" ht="18" customHeight="1" x14ac:dyDescent="0.25">
      <c r="A2" s="132" t="s">
        <v>53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05"/>
    </row>
    <row r="3" spans="1:18" s="88" customFormat="1" ht="18" customHeight="1" x14ac:dyDescent="0.25">
      <c r="A3" s="133" t="s">
        <v>54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06"/>
    </row>
    <row r="4" spans="1:18" s="88" customFormat="1" ht="18" customHeight="1" x14ac:dyDescent="0.25">
      <c r="A4" s="133" t="s">
        <v>55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</row>
    <row r="5" spans="1:18" s="89" customFormat="1" ht="18" customHeight="1" x14ac:dyDescent="0.25">
      <c r="A5" s="133" t="s">
        <v>94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07"/>
    </row>
    <row r="6" spans="1:18" ht="18" customHeight="1" x14ac:dyDescent="0.25">
      <c r="B6" s="91"/>
      <c r="C6" s="91"/>
      <c r="D6" s="91"/>
      <c r="E6" s="91"/>
      <c r="F6" s="91"/>
      <c r="G6" s="92"/>
      <c r="H6" s="91"/>
      <c r="I6" s="91"/>
      <c r="J6" s="91"/>
      <c r="K6" s="91"/>
      <c r="L6" s="91"/>
      <c r="N6" s="93"/>
      <c r="O6" s="86"/>
    </row>
    <row r="7" spans="1:18" ht="18" customHeight="1" x14ac:dyDescent="0.25">
      <c r="A7" s="94"/>
      <c r="B7" s="95" t="s">
        <v>95</v>
      </c>
      <c r="C7" s="95" t="s">
        <v>96</v>
      </c>
      <c r="D7" s="95" t="s">
        <v>97</v>
      </c>
      <c r="E7" s="95" t="s">
        <v>98</v>
      </c>
      <c r="F7" s="95" t="s">
        <v>99</v>
      </c>
      <c r="G7" s="95" t="s">
        <v>100</v>
      </c>
      <c r="H7" s="95" t="s">
        <v>101</v>
      </c>
      <c r="I7" s="95" t="s">
        <v>102</v>
      </c>
      <c r="J7" s="95" t="s">
        <v>103</v>
      </c>
      <c r="K7" s="95" t="s">
        <v>104</v>
      </c>
      <c r="L7" s="95" t="s">
        <v>105</v>
      </c>
      <c r="M7" s="95" t="s">
        <v>106</v>
      </c>
      <c r="N7" s="95" t="s">
        <v>28</v>
      </c>
      <c r="O7" s="86"/>
    </row>
    <row r="8" spans="1:18" ht="18" customHeight="1" x14ac:dyDescent="0.25"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O8" s="86"/>
    </row>
    <row r="9" spans="1:18" ht="18" customHeight="1" x14ac:dyDescent="0.25">
      <c r="A9" s="96" t="s">
        <v>107</v>
      </c>
      <c r="B9" s="97">
        <f t="shared" ref="B9:N9" si="0">SUM(B10:B14)</f>
        <v>51497979.180000007</v>
      </c>
      <c r="C9" s="97">
        <f t="shared" si="0"/>
        <v>56450428.830000006</v>
      </c>
      <c r="D9" s="97">
        <f t="shared" si="0"/>
        <v>56349153.270000003</v>
      </c>
      <c r="E9" s="97">
        <f t="shared" si="0"/>
        <v>57137124.950000003</v>
      </c>
      <c r="F9" s="97">
        <f t="shared" si="0"/>
        <v>57957883.980000012</v>
      </c>
      <c r="G9" s="97">
        <f t="shared" si="0"/>
        <v>56796303.290000007</v>
      </c>
      <c r="H9" s="97">
        <f t="shared" si="0"/>
        <v>57491567.530000001</v>
      </c>
      <c r="I9" s="97">
        <f t="shared" si="0"/>
        <v>57099600.140000008</v>
      </c>
      <c r="J9" s="97">
        <f t="shared" si="0"/>
        <v>57138929.939999998</v>
      </c>
      <c r="K9" s="97">
        <f t="shared" si="0"/>
        <v>61431447.150000006</v>
      </c>
      <c r="L9" s="97">
        <f t="shared" si="0"/>
        <v>60004047.249999993</v>
      </c>
      <c r="M9" s="97">
        <f t="shared" si="0"/>
        <v>101346128.98999999</v>
      </c>
      <c r="N9" s="97">
        <f t="shared" si="0"/>
        <v>730700594.49999988</v>
      </c>
      <c r="O9" s="103"/>
      <c r="P9" s="93"/>
      <c r="R9" s="103"/>
    </row>
    <row r="10" spans="1:18" ht="18" customHeight="1" x14ac:dyDescent="0.25">
      <c r="A10" s="100" t="s">
        <v>108</v>
      </c>
      <c r="B10" s="101">
        <v>49689719.079999998</v>
      </c>
      <c r="C10" s="101">
        <v>53784545.68</v>
      </c>
      <c r="D10" s="101">
        <v>53880347.200000003</v>
      </c>
      <c r="E10" s="101">
        <v>53863105.850000001</v>
      </c>
      <c r="F10" s="101">
        <v>53962394.030000001</v>
      </c>
      <c r="G10" s="101">
        <v>53821118.57</v>
      </c>
      <c r="H10" s="101">
        <v>53946791.460000001</v>
      </c>
      <c r="I10" s="101">
        <v>53869367.869999997</v>
      </c>
      <c r="J10" s="101">
        <v>53857100.460000001</v>
      </c>
      <c r="K10" s="101">
        <v>54575387.310000002</v>
      </c>
      <c r="L10" s="101">
        <v>56049498.229999997</v>
      </c>
      <c r="M10" s="101">
        <v>97262115.469999999</v>
      </c>
      <c r="N10" s="108">
        <f>SUM(B10:M10)</f>
        <v>688561491.20999992</v>
      </c>
      <c r="O10" s="86"/>
    </row>
    <row r="11" spans="1:18" ht="18" customHeight="1" x14ac:dyDescent="0.25">
      <c r="A11" s="100" t="s">
        <v>109</v>
      </c>
      <c r="B11" s="101">
        <v>1433839.77</v>
      </c>
      <c r="C11" s="101">
        <v>1389882.8800000001</v>
      </c>
      <c r="D11" s="101">
        <v>1272868.73</v>
      </c>
      <c r="E11" s="101">
        <v>1812895.9300000004</v>
      </c>
      <c r="F11" s="101">
        <v>1713283.31</v>
      </c>
      <c r="G11" s="101">
        <v>1491585.18</v>
      </c>
      <c r="H11" s="101">
        <v>1796281.5</v>
      </c>
      <c r="I11" s="101">
        <v>1400927.09</v>
      </c>
      <c r="J11" s="101">
        <v>1374882.6500000001</v>
      </c>
      <c r="K11" s="101">
        <v>1456192.53</v>
      </c>
      <c r="L11" s="101">
        <v>1237152.73</v>
      </c>
      <c r="M11" s="101">
        <v>1947800.24</v>
      </c>
      <c r="N11" s="108">
        <f>SUM(B11:M11)</f>
        <v>18327592.539999999</v>
      </c>
      <c r="O11" s="86"/>
    </row>
    <row r="12" spans="1:18" ht="18" customHeight="1" x14ac:dyDescent="0.25">
      <c r="A12" s="100" t="s">
        <v>110</v>
      </c>
      <c r="B12" s="101">
        <v>286195.31</v>
      </c>
      <c r="C12" s="101">
        <v>65870.129999999946</v>
      </c>
      <c r="D12" s="101">
        <v>487202.7</v>
      </c>
      <c r="E12" s="101">
        <v>285299.73</v>
      </c>
      <c r="F12" s="101">
        <v>758999.1</v>
      </c>
      <c r="G12" s="101">
        <v>291783.71000000002</v>
      </c>
      <c r="H12" s="101">
        <v>743666.61</v>
      </c>
      <c r="I12" s="101">
        <v>696048.67</v>
      </c>
      <c r="J12" s="101">
        <v>757630.9</v>
      </c>
      <c r="K12" s="101">
        <v>114431.09</v>
      </c>
      <c r="L12" s="101">
        <v>489129.19</v>
      </c>
      <c r="M12" s="101">
        <v>502066.98</v>
      </c>
      <c r="N12" s="108">
        <f>SUM(B12:M12)</f>
        <v>5478324.1199999992</v>
      </c>
      <c r="O12" s="86"/>
    </row>
    <row r="13" spans="1:18" ht="18" customHeight="1" x14ac:dyDescent="0.25">
      <c r="A13" s="100" t="s">
        <v>111</v>
      </c>
      <c r="B13" s="101">
        <v>24146.95</v>
      </c>
      <c r="C13" s="101">
        <v>24146.95</v>
      </c>
      <c r="D13" s="101">
        <v>24146.95</v>
      </c>
      <c r="E13" s="101">
        <v>24146.95</v>
      </c>
      <c r="F13" s="101">
        <v>24146.95</v>
      </c>
      <c r="G13" s="101">
        <v>24146.95</v>
      </c>
      <c r="H13" s="101">
        <v>24146.95</v>
      </c>
      <c r="I13" s="101">
        <v>24146.95</v>
      </c>
      <c r="J13" s="101">
        <v>27350.080000000002</v>
      </c>
      <c r="K13" s="101">
        <v>4472494.0800000001</v>
      </c>
      <c r="L13" s="101">
        <v>943635.47</v>
      </c>
      <c r="M13" s="101">
        <v>478380.1</v>
      </c>
      <c r="N13" s="108">
        <f>SUM(B13:M13)</f>
        <v>6115035.3299999991</v>
      </c>
      <c r="O13" s="86"/>
    </row>
    <row r="14" spans="1:18" ht="18" customHeight="1" x14ac:dyDescent="0.25">
      <c r="A14" s="100" t="s">
        <v>112</v>
      </c>
      <c r="B14" s="101">
        <v>64078.070000000007</v>
      </c>
      <c r="C14" s="101">
        <v>1185983.19</v>
      </c>
      <c r="D14" s="101">
        <v>684587.69000000006</v>
      </c>
      <c r="E14" s="101">
        <v>1151676.49</v>
      </c>
      <c r="F14" s="101">
        <v>1499060.59</v>
      </c>
      <c r="G14" s="101">
        <v>1167668.8799999999</v>
      </c>
      <c r="H14" s="101">
        <v>980681.01</v>
      </c>
      <c r="I14" s="101">
        <v>1109109.56</v>
      </c>
      <c r="J14" s="101">
        <v>1121965.8500000001</v>
      </c>
      <c r="K14" s="101">
        <v>812942.14</v>
      </c>
      <c r="L14" s="101">
        <v>1284631.6299999999</v>
      </c>
      <c r="M14" s="101">
        <v>1155766.2</v>
      </c>
      <c r="N14" s="108">
        <f>SUM(B14:M14)</f>
        <v>12218151.300000001</v>
      </c>
      <c r="O14" s="86"/>
    </row>
    <row r="15" spans="1:18" s="111" customFormat="1" ht="18" customHeight="1" x14ac:dyDescent="0.25">
      <c r="A15" s="100"/>
      <c r="B15" s="109"/>
      <c r="C15" s="109"/>
      <c r="D15" s="101"/>
      <c r="E15" s="109"/>
      <c r="F15" s="109"/>
      <c r="G15" s="109"/>
      <c r="H15" s="109"/>
      <c r="I15" s="109"/>
      <c r="J15" s="109"/>
      <c r="K15" s="109"/>
      <c r="L15" s="109"/>
      <c r="M15" s="109"/>
      <c r="N15" s="108"/>
      <c r="O15" s="110"/>
      <c r="Q15" s="110"/>
      <c r="R15" s="112"/>
    </row>
    <row r="16" spans="1:18" ht="18" customHeight="1" x14ac:dyDescent="0.25">
      <c r="A16" s="96" t="s">
        <v>113</v>
      </c>
      <c r="B16" s="97">
        <f t="shared" ref="B16:N16" si="1">SUM(B24:B32)+B23</f>
        <v>-50064362.779999986</v>
      </c>
      <c r="C16" s="97">
        <f t="shared" si="1"/>
        <v>-56108769.68999999</v>
      </c>
      <c r="D16" s="97">
        <f t="shared" si="1"/>
        <v>-60242803.320000008</v>
      </c>
      <c r="E16" s="97">
        <f t="shared" si="1"/>
        <v>-61173913.390000001</v>
      </c>
      <c r="F16" s="97">
        <f t="shared" si="1"/>
        <v>-58141392.620000005</v>
      </c>
      <c r="G16" s="97">
        <f t="shared" si="1"/>
        <v>-58788310.140000001</v>
      </c>
      <c r="H16" s="97">
        <f t="shared" si="1"/>
        <v>-61280172.310000002</v>
      </c>
      <c r="I16" s="97">
        <f t="shared" si="1"/>
        <v>-61280848.420000009</v>
      </c>
      <c r="J16" s="97">
        <f t="shared" si="1"/>
        <v>-61430579</v>
      </c>
      <c r="K16" s="97">
        <f t="shared" si="1"/>
        <v>-61098306.380000003</v>
      </c>
      <c r="L16" s="97">
        <f t="shared" si="1"/>
        <v>-62171519.879999995</v>
      </c>
      <c r="M16" s="97">
        <f t="shared" si="1"/>
        <v>-59162967.920000002</v>
      </c>
      <c r="N16" s="97">
        <f t="shared" si="1"/>
        <v>-710943945.85000014</v>
      </c>
      <c r="O16" s="103"/>
      <c r="P16" s="93"/>
      <c r="R16" s="103"/>
    </row>
    <row r="17" spans="1:15" ht="18" customHeight="1" x14ac:dyDescent="0.25">
      <c r="A17" s="113" t="s">
        <v>114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86"/>
    </row>
    <row r="18" spans="1:15" ht="18" customHeight="1" x14ac:dyDescent="0.25">
      <c r="A18" s="115" t="s">
        <v>115</v>
      </c>
      <c r="B18" s="101">
        <v>-22666234.939999994</v>
      </c>
      <c r="C18" s="101">
        <v>-22768884.019999996</v>
      </c>
      <c r="D18" s="109">
        <v>-26820968.199999999</v>
      </c>
      <c r="E18" s="101">
        <v>-26197485.149999999</v>
      </c>
      <c r="F18" s="101">
        <v>-24524828.059999995</v>
      </c>
      <c r="G18" s="101">
        <v>-24010460.93</v>
      </c>
      <c r="H18" s="101">
        <v>-24192761.150000002</v>
      </c>
      <c r="I18" s="101">
        <v>-25353344.399999999</v>
      </c>
      <c r="J18" s="101">
        <v>-25653359.030000001</v>
      </c>
      <c r="K18" s="101">
        <v>-25233898.399999999</v>
      </c>
      <c r="L18" s="101">
        <v>-26020029.989999998</v>
      </c>
      <c r="M18" s="101">
        <v>-25914765.730000004</v>
      </c>
      <c r="N18" s="108">
        <f t="shared" ref="N18" si="2">SUM(B18:M18)</f>
        <v>-299357020.00000006</v>
      </c>
      <c r="O18" s="86"/>
    </row>
    <row r="19" spans="1:15" ht="18" customHeight="1" x14ac:dyDescent="0.25">
      <c r="A19" s="115" t="s">
        <v>116</v>
      </c>
      <c r="B19" s="101">
        <v>-2880037.43</v>
      </c>
      <c r="C19" s="101">
        <v>-2965756.9200000004</v>
      </c>
      <c r="D19" s="101">
        <v>-3966506.3200000003</v>
      </c>
      <c r="E19" s="101">
        <v>-3180281.49</v>
      </c>
      <c r="F19" s="101">
        <v>-3095926.2600000002</v>
      </c>
      <c r="G19" s="101">
        <v>-3070577.09</v>
      </c>
      <c r="H19" s="101">
        <v>-3064319.93</v>
      </c>
      <c r="I19" s="101">
        <v>-3290258.38</v>
      </c>
      <c r="J19" s="101">
        <v>-3305864.5900000003</v>
      </c>
      <c r="K19" s="101">
        <v>-2958269.56</v>
      </c>
      <c r="L19" s="101">
        <v>-3926892.01</v>
      </c>
      <c r="M19" s="101">
        <v>-3155574.04</v>
      </c>
      <c r="N19" s="108">
        <f>SUM(B19:M19)</f>
        <v>-38860264.019999996</v>
      </c>
      <c r="O19" s="103"/>
    </row>
    <row r="20" spans="1:15" ht="18" customHeight="1" x14ac:dyDescent="0.25">
      <c r="A20" s="115" t="s">
        <v>117</v>
      </c>
      <c r="B20" s="101">
        <v>-3047734.09</v>
      </c>
      <c r="C20" s="101">
        <v>-3003888.7699999996</v>
      </c>
      <c r="D20" s="109">
        <v>-3172753.6500000004</v>
      </c>
      <c r="E20" s="101">
        <v>-3151801.5</v>
      </c>
      <c r="F20" s="101">
        <v>-3072963.16</v>
      </c>
      <c r="G20" s="101">
        <v>-3222671.75</v>
      </c>
      <c r="H20" s="101">
        <v>-3266947.5200000005</v>
      </c>
      <c r="I20" s="101">
        <v>-3133563.08</v>
      </c>
      <c r="J20" s="101">
        <v>-3227686.65</v>
      </c>
      <c r="K20" s="101">
        <v>-3479152.5500000003</v>
      </c>
      <c r="L20" s="101">
        <v>-3198465.5399999996</v>
      </c>
      <c r="M20" s="101">
        <v>-3366686.2199999997</v>
      </c>
      <c r="N20" s="108">
        <f t="shared" ref="N20" si="3">SUM(B20:M20)</f>
        <v>-38344314.480000004</v>
      </c>
      <c r="O20" s="86"/>
    </row>
    <row r="21" spans="1:15" ht="18" customHeight="1" x14ac:dyDescent="0.25">
      <c r="A21" s="115" t="s">
        <v>118</v>
      </c>
      <c r="B21" s="101">
        <v>-2197102.06</v>
      </c>
      <c r="C21" s="101">
        <v>-2314758.9300000002</v>
      </c>
      <c r="D21" s="101">
        <v>-2494810.54</v>
      </c>
      <c r="E21" s="101">
        <v>-2381200.7400000002</v>
      </c>
      <c r="F21" s="101">
        <v>-2454985.2999999998</v>
      </c>
      <c r="G21" s="101">
        <v>-2728375.43</v>
      </c>
      <c r="H21" s="101">
        <v>-2609317.88</v>
      </c>
      <c r="I21" s="101">
        <v>-2635304.88</v>
      </c>
      <c r="J21" s="101">
        <v>-2735593.69</v>
      </c>
      <c r="K21" s="101">
        <v>-2426782.92</v>
      </c>
      <c r="L21" s="101">
        <v>598193.64</v>
      </c>
      <c r="M21" s="101">
        <v>-2314436.81</v>
      </c>
      <c r="N21" s="108">
        <f>SUM(B21:M21)</f>
        <v>-26694475.539999995</v>
      </c>
      <c r="O21" s="103"/>
    </row>
    <row r="22" spans="1:15" ht="18" customHeight="1" x14ac:dyDescent="0.25">
      <c r="A22" s="115" t="s">
        <v>119</v>
      </c>
      <c r="B22" s="101">
        <v>-2021837.42</v>
      </c>
      <c r="C22" s="101">
        <v>-2021642.13</v>
      </c>
      <c r="D22" s="109">
        <v>-2307376.17</v>
      </c>
      <c r="E22" s="101">
        <v>-2318181.5699999998</v>
      </c>
      <c r="F22" s="101">
        <v>-2103182.8800000004</v>
      </c>
      <c r="G22" s="101">
        <v>-2233585.71</v>
      </c>
      <c r="H22" s="101">
        <v>-2161506.67</v>
      </c>
      <c r="I22" s="101">
        <v>-2226647.9300000002</v>
      </c>
      <c r="J22" s="101">
        <v>-2255696.6800000002</v>
      </c>
      <c r="K22" s="101">
        <v>-3102537.81</v>
      </c>
      <c r="L22" s="101">
        <v>-3320967.98</v>
      </c>
      <c r="M22" s="101">
        <v>-2466102.3199999998</v>
      </c>
      <c r="N22" s="108">
        <f>SUM(B22:M22)</f>
        <v>-28539265.27</v>
      </c>
      <c r="O22" s="103"/>
    </row>
    <row r="23" spans="1:15" ht="18" customHeight="1" x14ac:dyDescent="0.25">
      <c r="A23" s="116" t="s">
        <v>120</v>
      </c>
      <c r="B23" s="114">
        <f t="shared" ref="B23:N23" si="4">SUM(B18:B22)</f>
        <v>-32812945.93999999</v>
      </c>
      <c r="C23" s="114">
        <f t="shared" si="4"/>
        <v>-33074930.769999996</v>
      </c>
      <c r="D23" s="114">
        <f t="shared" si="4"/>
        <v>-38762414.880000003</v>
      </c>
      <c r="E23" s="114">
        <f t="shared" si="4"/>
        <v>-37228950.450000003</v>
      </c>
      <c r="F23" s="114">
        <f t="shared" si="4"/>
        <v>-35251885.659999996</v>
      </c>
      <c r="G23" s="114">
        <f t="shared" si="4"/>
        <v>-35265670.909999996</v>
      </c>
      <c r="H23" s="114">
        <f t="shared" si="4"/>
        <v>-35294853.149999999</v>
      </c>
      <c r="I23" s="114">
        <f t="shared" si="4"/>
        <v>-36639118.670000002</v>
      </c>
      <c r="J23" s="114">
        <f t="shared" si="4"/>
        <v>-37178200.640000001</v>
      </c>
      <c r="K23" s="114">
        <f t="shared" si="4"/>
        <v>-37200641.240000002</v>
      </c>
      <c r="L23" s="114">
        <f t="shared" si="4"/>
        <v>-35868161.879999995</v>
      </c>
      <c r="M23" s="114">
        <f t="shared" si="4"/>
        <v>-37217565.120000005</v>
      </c>
      <c r="N23" s="114">
        <f t="shared" si="4"/>
        <v>-431795339.31000006</v>
      </c>
      <c r="O23" s="103"/>
    </row>
    <row r="24" spans="1:15" ht="18" customHeight="1" x14ac:dyDescent="0.25">
      <c r="A24" s="100" t="s">
        <v>121</v>
      </c>
      <c r="B24" s="101">
        <v>-9512798.4100000001</v>
      </c>
      <c r="C24" s="101">
        <v>-14673761.049999999</v>
      </c>
      <c r="D24" s="101">
        <v>-12800142.860000001</v>
      </c>
      <c r="E24" s="101">
        <v>-14165852.390000001</v>
      </c>
      <c r="F24" s="101">
        <v>-14204450.489999998</v>
      </c>
      <c r="G24" s="101">
        <v>-13622517.150000002</v>
      </c>
      <c r="H24" s="101">
        <v>-15053603.120000003</v>
      </c>
      <c r="I24" s="101">
        <v>-14875133.180000002</v>
      </c>
      <c r="J24" s="101">
        <v>-14569444.429999998</v>
      </c>
      <c r="K24" s="101">
        <v>-14571154.66</v>
      </c>
      <c r="L24" s="101">
        <v>-14825250.25</v>
      </c>
      <c r="M24" s="101">
        <v>-14541374.520000001</v>
      </c>
      <c r="N24" s="108">
        <f t="shared" ref="N24:N32" si="5">SUM(B24:M24)</f>
        <v>-167415482.51000002</v>
      </c>
      <c r="O24" s="103"/>
    </row>
    <row r="25" spans="1:15" ht="18" customHeight="1" x14ac:dyDescent="0.25">
      <c r="A25" s="100" t="s">
        <v>122</v>
      </c>
      <c r="B25" s="101">
        <v>-6065996.9099999992</v>
      </c>
      <c r="C25" s="101">
        <v>-5991306.169999999</v>
      </c>
      <c r="D25" s="101">
        <v>-4929430.28</v>
      </c>
      <c r="E25" s="101">
        <v>-7722423.7799999993</v>
      </c>
      <c r="F25" s="101">
        <v>-5162259.7200000007</v>
      </c>
      <c r="G25" s="101">
        <v>-7208106.3700000001</v>
      </c>
      <c r="H25" s="101">
        <v>-8353911.5999999996</v>
      </c>
      <c r="I25" s="101">
        <v>-6124188.3600000003</v>
      </c>
      <c r="J25" s="101">
        <v>-5831220.2199999988</v>
      </c>
      <c r="K25" s="101">
        <v>-6838796.3400000008</v>
      </c>
      <c r="L25" s="101">
        <v>-7364591.6600000001</v>
      </c>
      <c r="M25" s="101">
        <v>-5499990.5500000007</v>
      </c>
      <c r="N25" s="108">
        <f t="shared" si="5"/>
        <v>-77092221.959999993</v>
      </c>
      <c r="O25" s="103"/>
    </row>
    <row r="26" spans="1:15" ht="18" customHeight="1" x14ac:dyDescent="0.25">
      <c r="A26" s="100" t="s">
        <v>123</v>
      </c>
      <c r="B26" s="101">
        <v>-785755.75</v>
      </c>
      <c r="C26" s="101">
        <v>-793427.92999999982</v>
      </c>
      <c r="D26" s="109">
        <v>-902686.37999999989</v>
      </c>
      <c r="E26" s="101">
        <v>-689128.46999999986</v>
      </c>
      <c r="F26" s="101">
        <v>-767794.71</v>
      </c>
      <c r="G26" s="101">
        <v>-702228.0399999998</v>
      </c>
      <c r="H26" s="101">
        <v>-655301.58999999985</v>
      </c>
      <c r="I26" s="101">
        <v>-919291.54</v>
      </c>
      <c r="J26" s="101">
        <v>-811780.09000000008</v>
      </c>
      <c r="K26" s="101">
        <v>-819941.39999999991</v>
      </c>
      <c r="L26" s="101">
        <v>-309091.68999999994</v>
      </c>
      <c r="M26" s="101">
        <v>-719728.24</v>
      </c>
      <c r="N26" s="108">
        <f t="shared" si="5"/>
        <v>-8876155.8299999982</v>
      </c>
    </row>
    <row r="27" spans="1:15" ht="18" customHeight="1" x14ac:dyDescent="0.25">
      <c r="A27" s="100" t="s">
        <v>124</v>
      </c>
      <c r="B27" s="101">
        <v>-66569.960000000006</v>
      </c>
      <c r="C27" s="109">
        <v>-355410.08</v>
      </c>
      <c r="D27" s="109">
        <v>-1402883.43</v>
      </c>
      <c r="E27" s="101">
        <v>-290784.28000000003</v>
      </c>
      <c r="F27" s="101">
        <v>-678231.34</v>
      </c>
      <c r="G27" s="101">
        <v>-749197.45000000007</v>
      </c>
      <c r="H27" s="101">
        <v>-873507.17</v>
      </c>
      <c r="I27" s="101">
        <v>-1523004.69</v>
      </c>
      <c r="J27" s="101">
        <v>-848293.43</v>
      </c>
      <c r="K27" s="101">
        <v>-377586.96</v>
      </c>
      <c r="L27" s="101">
        <v>-2062220.09</v>
      </c>
      <c r="M27" s="101">
        <v>-163890.91999999993</v>
      </c>
      <c r="N27" s="108">
        <f>SUM(B27:M27)</f>
        <v>-9391579.8000000007</v>
      </c>
      <c r="O27" s="86"/>
    </row>
    <row r="28" spans="1:15" ht="18" customHeight="1" x14ac:dyDescent="0.25">
      <c r="A28" s="100" t="s">
        <v>125</v>
      </c>
      <c r="B28" s="101">
        <v>-289744.14</v>
      </c>
      <c r="C28" s="101">
        <v>-347383.54</v>
      </c>
      <c r="D28" s="101">
        <v>-328058.98000000004</v>
      </c>
      <c r="E28" s="101">
        <v>-342478.89999999997</v>
      </c>
      <c r="F28" s="101">
        <v>-289233.75999999995</v>
      </c>
      <c r="G28" s="101">
        <v>-291535.92000000004</v>
      </c>
      <c r="H28" s="101">
        <v>-292011.55</v>
      </c>
      <c r="I28" s="101">
        <v>-329492.69</v>
      </c>
      <c r="J28" s="101">
        <v>-406868.73</v>
      </c>
      <c r="K28" s="101">
        <v>-359780.58999999991</v>
      </c>
      <c r="L28" s="101">
        <v>-721211.41000000015</v>
      </c>
      <c r="M28" s="101">
        <v>-40956.160000000018</v>
      </c>
      <c r="N28" s="108">
        <f t="shared" si="5"/>
        <v>-4038756.3699999996</v>
      </c>
      <c r="O28" s="117"/>
    </row>
    <row r="29" spans="1:15" ht="18" customHeight="1" x14ac:dyDescent="0.25">
      <c r="A29" s="100" t="s">
        <v>126</v>
      </c>
      <c r="B29" s="101">
        <v>-118064.08</v>
      </c>
      <c r="C29" s="101">
        <v>-90521.63</v>
      </c>
      <c r="D29" s="101">
        <v>-120535.41</v>
      </c>
      <c r="E29" s="101">
        <v>-133027.04</v>
      </c>
      <c r="F29" s="101">
        <v>-1301850.52</v>
      </c>
      <c r="G29" s="101">
        <v>-42388.770000000004</v>
      </c>
      <c r="H29" s="101">
        <v>-126309.94</v>
      </c>
      <c r="I29" s="101">
        <v>-275924.53000000003</v>
      </c>
      <c r="J29" s="101">
        <v>-916005.5</v>
      </c>
      <c r="K29" s="101">
        <v>-333296.90000000002</v>
      </c>
      <c r="L29" s="101">
        <v>-449936.36</v>
      </c>
      <c r="M29" s="101">
        <v>-10177.33</v>
      </c>
      <c r="N29" s="108">
        <f>SUM(B29:M29)</f>
        <v>-3918038.01</v>
      </c>
      <c r="O29" s="117"/>
    </row>
    <row r="30" spans="1:15" ht="18" customHeight="1" x14ac:dyDescent="0.25">
      <c r="A30" s="100" t="s">
        <v>127</v>
      </c>
      <c r="B30" s="101">
        <v>-123506.15</v>
      </c>
      <c r="C30" s="101">
        <v>-123502.11</v>
      </c>
      <c r="D30" s="101">
        <v>-123561.18</v>
      </c>
      <c r="E30" s="101">
        <v>-123607.72</v>
      </c>
      <c r="F30" s="101">
        <v>-122903.12</v>
      </c>
      <c r="G30" s="101">
        <v>-98586.17</v>
      </c>
      <c r="H30" s="101">
        <v>-100858</v>
      </c>
      <c r="I30" s="101">
        <v>-96442.01</v>
      </c>
      <c r="J30" s="101">
        <v>-94209.640000000014</v>
      </c>
      <c r="K30" s="101">
        <v>-93947.26</v>
      </c>
      <c r="L30" s="101">
        <v>-84903.709999999992</v>
      </c>
      <c r="M30" s="101">
        <v>-86963.93</v>
      </c>
      <c r="N30" s="108">
        <f>SUM(B30:M30)</f>
        <v>-1272991</v>
      </c>
      <c r="O30" s="117"/>
    </row>
    <row r="31" spans="1:15" ht="18" customHeight="1" x14ac:dyDescent="0.25">
      <c r="A31" s="100" t="s">
        <v>128</v>
      </c>
      <c r="B31" s="101">
        <v>0</v>
      </c>
      <c r="C31" s="101">
        <v>0</v>
      </c>
      <c r="D31" s="101">
        <v>0</v>
      </c>
      <c r="E31" s="101">
        <v>0</v>
      </c>
      <c r="F31" s="101">
        <v>0</v>
      </c>
      <c r="G31" s="101">
        <v>0</v>
      </c>
      <c r="H31" s="101">
        <v>0</v>
      </c>
      <c r="I31" s="101">
        <v>-3320.3999999999996</v>
      </c>
      <c r="J31" s="101">
        <v>0</v>
      </c>
      <c r="K31" s="101">
        <v>0</v>
      </c>
      <c r="L31" s="101">
        <v>0</v>
      </c>
      <c r="M31" s="101">
        <v>0</v>
      </c>
      <c r="N31" s="108">
        <f>SUM(B31:M31)</f>
        <v>-3320.3999999999996</v>
      </c>
      <c r="O31" s="86"/>
    </row>
    <row r="32" spans="1:15" ht="18" customHeight="1" x14ac:dyDescent="0.25">
      <c r="A32" s="100" t="s">
        <v>129</v>
      </c>
      <c r="B32" s="101">
        <v>-288981.44</v>
      </c>
      <c r="C32" s="101">
        <v>-658526.40999999992</v>
      </c>
      <c r="D32" s="101">
        <v>-873089.92</v>
      </c>
      <c r="E32" s="101">
        <v>-477660.36000000004</v>
      </c>
      <c r="F32" s="101">
        <v>-362783.30000000005</v>
      </c>
      <c r="G32" s="101">
        <v>-808079.35999999999</v>
      </c>
      <c r="H32" s="101">
        <v>-529816.19000000006</v>
      </c>
      <c r="I32" s="101">
        <v>-494932.35</v>
      </c>
      <c r="J32" s="101">
        <v>-774556.32</v>
      </c>
      <c r="K32" s="101">
        <v>-503161.02999999997</v>
      </c>
      <c r="L32" s="101">
        <v>-486152.83</v>
      </c>
      <c r="M32" s="101">
        <v>-882321.15</v>
      </c>
      <c r="N32" s="108">
        <f t="shared" si="5"/>
        <v>-7140060.6600000001</v>
      </c>
      <c r="O32" s="86"/>
    </row>
    <row r="33" spans="1:18" ht="18" customHeight="1" x14ac:dyDescent="0.25">
      <c r="A33" s="100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8"/>
      <c r="N33" s="108"/>
      <c r="O33" s="86"/>
    </row>
    <row r="34" spans="1:18" ht="18" customHeight="1" x14ac:dyDescent="0.25">
      <c r="A34" s="96" t="s">
        <v>130</v>
      </c>
      <c r="B34" s="97">
        <f t="shared" ref="B34:N34" si="6">B9+B16</f>
        <v>1433616.4000000209</v>
      </c>
      <c r="C34" s="97">
        <f t="shared" si="6"/>
        <v>341659.1400000155</v>
      </c>
      <c r="D34" s="97">
        <f t="shared" si="6"/>
        <v>-3893650.0500000045</v>
      </c>
      <c r="E34" s="97">
        <f t="shared" si="6"/>
        <v>-4036788.4399999976</v>
      </c>
      <c r="F34" s="97">
        <f t="shared" si="6"/>
        <v>-183508.63999999315</v>
      </c>
      <c r="G34" s="97">
        <f t="shared" si="6"/>
        <v>-1992006.849999994</v>
      </c>
      <c r="H34" s="97">
        <f t="shared" si="6"/>
        <v>-3788604.7800000012</v>
      </c>
      <c r="I34" s="97">
        <f t="shared" si="6"/>
        <v>-4181248.2800000012</v>
      </c>
      <c r="J34" s="97">
        <f t="shared" si="6"/>
        <v>-4291649.0600000024</v>
      </c>
      <c r="K34" s="97">
        <f t="shared" si="6"/>
        <v>333140.77000000328</v>
      </c>
      <c r="L34" s="97">
        <f t="shared" si="6"/>
        <v>-2167472.6300000027</v>
      </c>
      <c r="M34" s="97">
        <f t="shared" si="6"/>
        <v>42183161.069999993</v>
      </c>
      <c r="N34" s="97">
        <f t="shared" si="6"/>
        <v>19756648.649999738</v>
      </c>
      <c r="O34" s="86"/>
    </row>
    <row r="35" spans="1:18" ht="18" customHeight="1" x14ac:dyDescent="0.25">
      <c r="A35" s="118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86"/>
    </row>
    <row r="36" spans="1:18" ht="18" customHeight="1" x14ac:dyDescent="0.25">
      <c r="A36" s="119" t="s">
        <v>131</v>
      </c>
      <c r="B36" s="120">
        <f t="shared" ref="B36:M36" si="7">SUM(B37:B38)</f>
        <v>131437.63999999998</v>
      </c>
      <c r="C36" s="120">
        <f t="shared" si="7"/>
        <v>97499.670000000013</v>
      </c>
      <c r="D36" s="120">
        <f t="shared" si="7"/>
        <v>152159.04999999999</v>
      </c>
      <c r="E36" s="120">
        <f t="shared" si="7"/>
        <v>288630.5</v>
      </c>
      <c r="F36" s="120">
        <f t="shared" si="7"/>
        <v>242532.79999999996</v>
      </c>
      <c r="G36" s="120">
        <f t="shared" si="7"/>
        <v>296918.99000000005</v>
      </c>
      <c r="H36" s="120">
        <f t="shared" si="7"/>
        <v>350598.83</v>
      </c>
      <c r="I36" s="120">
        <f t="shared" si="7"/>
        <v>238701.83000000002</v>
      </c>
      <c r="J36" s="120">
        <f t="shared" si="7"/>
        <v>320410.46000000002</v>
      </c>
      <c r="K36" s="120">
        <f t="shared" si="7"/>
        <v>315686.92999999993</v>
      </c>
      <c r="L36" s="120">
        <f t="shared" si="7"/>
        <v>51579.289999999972</v>
      </c>
      <c r="M36" s="120">
        <f t="shared" si="7"/>
        <v>45707.57</v>
      </c>
      <c r="N36" s="120">
        <f>SUM(N37:N38)</f>
        <v>2531863.5599999991</v>
      </c>
      <c r="O36" s="86"/>
    </row>
    <row r="37" spans="1:18" ht="18" customHeight="1" x14ac:dyDescent="0.25">
      <c r="A37" s="100" t="s">
        <v>132</v>
      </c>
      <c r="B37" s="101">
        <v>148157.47999999998</v>
      </c>
      <c r="C37" s="101">
        <v>113482.68000000001</v>
      </c>
      <c r="D37" s="109">
        <v>170026.31999999998</v>
      </c>
      <c r="E37" s="109">
        <v>285043.7</v>
      </c>
      <c r="F37" s="101">
        <v>261252.95999999996</v>
      </c>
      <c r="G37" s="101">
        <v>294754.96000000002</v>
      </c>
      <c r="H37" s="101">
        <v>349892.56</v>
      </c>
      <c r="I37" s="101">
        <v>243692.47000000003</v>
      </c>
      <c r="J37" s="101">
        <v>320776.11000000004</v>
      </c>
      <c r="K37" s="101">
        <v>320815.25999999995</v>
      </c>
      <c r="L37" s="101">
        <v>56186.049999999974</v>
      </c>
      <c r="M37" s="109">
        <v>45517.9</v>
      </c>
      <c r="N37" s="108">
        <f>SUM(B37:M37)</f>
        <v>2609598.4499999993</v>
      </c>
      <c r="O37" s="86"/>
    </row>
    <row r="38" spans="1:18" ht="18" customHeight="1" x14ac:dyDescent="0.25">
      <c r="A38" s="100" t="s">
        <v>133</v>
      </c>
      <c r="B38" s="101">
        <v>-16719.84</v>
      </c>
      <c r="C38" s="101">
        <v>-15983.01</v>
      </c>
      <c r="D38" s="109">
        <v>-17867.27</v>
      </c>
      <c r="E38" s="109">
        <v>3586.8</v>
      </c>
      <c r="F38" s="101">
        <v>-18720.16</v>
      </c>
      <c r="G38" s="101">
        <v>2164.0300000000002</v>
      </c>
      <c r="H38" s="101">
        <v>706.27</v>
      </c>
      <c r="I38" s="101">
        <v>-4990.6400000000003</v>
      </c>
      <c r="J38" s="101">
        <v>-365.65</v>
      </c>
      <c r="K38" s="101">
        <v>-5128.33</v>
      </c>
      <c r="L38" s="101">
        <v>-4606.76</v>
      </c>
      <c r="M38" s="109">
        <v>189.67000000000002</v>
      </c>
      <c r="N38" s="108">
        <f>SUM(B38:M38)</f>
        <v>-77734.89</v>
      </c>
      <c r="O38" s="86"/>
    </row>
    <row r="39" spans="1:18" ht="18" customHeight="1" x14ac:dyDescent="0.25">
      <c r="A39" s="100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8"/>
      <c r="N39" s="108"/>
      <c r="O39" s="86"/>
    </row>
    <row r="40" spans="1:18" ht="18" customHeight="1" x14ac:dyDescent="0.25">
      <c r="A40" s="121" t="s">
        <v>93</v>
      </c>
      <c r="B40" s="122">
        <f t="shared" ref="B40:M40" si="8">B34+B36</f>
        <v>1565054.0400000208</v>
      </c>
      <c r="C40" s="122">
        <f t="shared" si="8"/>
        <v>439158.81000001554</v>
      </c>
      <c r="D40" s="122">
        <f t="shared" si="8"/>
        <v>-3741491.0000000047</v>
      </c>
      <c r="E40" s="122">
        <f t="shared" si="8"/>
        <v>-3748157.9399999976</v>
      </c>
      <c r="F40" s="122">
        <f t="shared" si="8"/>
        <v>59024.160000006814</v>
      </c>
      <c r="G40" s="122">
        <f t="shared" si="8"/>
        <v>-1695087.859999994</v>
      </c>
      <c r="H40" s="122">
        <f t="shared" si="8"/>
        <v>-3438005.9500000011</v>
      </c>
      <c r="I40" s="122">
        <f t="shared" si="8"/>
        <v>-3942546.4500000011</v>
      </c>
      <c r="J40" s="122">
        <f t="shared" si="8"/>
        <v>-3971238.6000000024</v>
      </c>
      <c r="K40" s="122">
        <f t="shared" si="8"/>
        <v>648827.70000000321</v>
      </c>
      <c r="L40" s="122">
        <f t="shared" si="8"/>
        <v>-2115893.3400000026</v>
      </c>
      <c r="M40" s="122">
        <f t="shared" si="8"/>
        <v>42228868.639999993</v>
      </c>
      <c r="N40" s="122">
        <f>N34+N36</f>
        <v>22288512.209999736</v>
      </c>
      <c r="O40" s="86"/>
    </row>
    <row r="41" spans="1:18" s="111" customFormat="1" ht="15" customHeight="1" x14ac:dyDescent="0.25">
      <c r="B41" s="110"/>
      <c r="N41" s="110"/>
      <c r="O41" s="110"/>
      <c r="Q41" s="110"/>
      <c r="R41" s="112"/>
    </row>
    <row r="42" spans="1:18" s="111" customFormat="1" ht="15" customHeight="1" x14ac:dyDescent="0.25">
      <c r="A42" s="86"/>
      <c r="B42" s="110"/>
      <c r="F42" s="123">
        <v>-2937930.2900000135</v>
      </c>
      <c r="G42" s="123">
        <v>-3387685.7700000154</v>
      </c>
      <c r="H42" s="124"/>
      <c r="N42" s="110"/>
      <c r="O42" s="110"/>
      <c r="Q42" s="110"/>
      <c r="R42" s="112"/>
    </row>
    <row r="43" spans="1:18" s="111" customFormat="1" ht="15" customHeight="1" x14ac:dyDescent="0.25">
      <c r="B43" s="125"/>
      <c r="C43" s="125"/>
      <c r="D43" s="125"/>
      <c r="E43" s="125"/>
      <c r="F43" s="123">
        <f>+F42-F40</f>
        <v>-2996954.4500000202</v>
      </c>
      <c r="G43" s="123">
        <f>+G42-G40</f>
        <v>-1692597.9100000213</v>
      </c>
      <c r="H43" s="126"/>
      <c r="I43" s="125"/>
      <c r="J43" s="125"/>
      <c r="K43" s="125"/>
      <c r="L43" s="125"/>
      <c r="M43" s="125"/>
      <c r="N43" s="127"/>
      <c r="O43" s="110"/>
      <c r="Q43" s="110"/>
      <c r="R43" s="112"/>
    </row>
    <row r="44" spans="1:18" s="111" customFormat="1" ht="15" customHeight="1" x14ac:dyDescent="0.25">
      <c r="B44" s="110"/>
      <c r="C44" s="110"/>
      <c r="D44" s="110"/>
      <c r="E44" s="110"/>
      <c r="F44" s="124"/>
      <c r="G44" s="124"/>
      <c r="H44" s="123"/>
      <c r="I44" s="110"/>
      <c r="J44" s="110"/>
      <c r="K44" s="110"/>
      <c r="L44" s="110"/>
      <c r="M44" s="110"/>
      <c r="N44" s="110"/>
      <c r="O44" s="110"/>
    </row>
  </sheetData>
  <mergeCells count="4">
    <mergeCell ref="A2:N2"/>
    <mergeCell ref="A3:N3"/>
    <mergeCell ref="A4:N4"/>
    <mergeCell ref="A5:N5"/>
  </mergeCells>
  <printOptions horizontalCentered="1"/>
  <pageMargins left="0.78740157480314965" right="0.59055118110236227" top="1.1811023622047245" bottom="0.59055118110236227" header="0.51181102362204722" footer="0.51181102362204722"/>
  <pageSetup paperSize="9" scale="50" orientation="landscape" r:id="rId1"/>
  <headerFooter>
    <oddFooter>&amp;C&amp;8Página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3"/>
  <sheetViews>
    <sheetView zoomScale="70" zoomScaleNormal="70" workbookViewId="0">
      <selection activeCell="A4" sqref="A4:P4"/>
    </sheetView>
  </sheetViews>
  <sheetFormatPr defaultColWidth="9.140625" defaultRowHeight="15" x14ac:dyDescent="0.25"/>
  <cols>
    <col min="1" max="1" width="54.7109375" style="1" customWidth="1"/>
    <col min="2" max="2" width="2.7109375" style="1" customWidth="1"/>
    <col min="3" max="14" width="15.7109375" style="1" customWidth="1"/>
    <col min="15" max="15" width="3.5703125" style="1" customWidth="1"/>
    <col min="16" max="16" width="15.7109375" style="1" customWidth="1"/>
    <col min="17" max="16384" width="9.140625" style="1"/>
  </cols>
  <sheetData>
    <row r="1" spans="1:16" ht="74.25" customHeight="1" x14ac:dyDescent="0.25">
      <c r="A1" s="128"/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</row>
    <row r="2" spans="1:16" ht="21.95" customHeight="1" x14ac:dyDescent="0.2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38"/>
    </row>
    <row r="3" spans="1:16" ht="21.75" customHeight="1" x14ac:dyDescent="0.25">
      <c r="A3" s="131" t="s">
        <v>26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1:16" ht="21.75" customHeight="1" x14ac:dyDescent="0.25">
      <c r="A4" s="130" t="s">
        <v>48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</row>
    <row r="5" spans="1:16" ht="21.75" customHeight="1" x14ac:dyDescent="0.25">
      <c r="A5" s="130" t="s">
        <v>51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</row>
    <row r="6" spans="1:16" ht="21.95" customHeight="1" x14ac:dyDescent="0.2">
      <c r="A6" s="129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38"/>
      <c r="O6" s="4"/>
    </row>
    <row r="7" spans="1:16" s="6" customFormat="1" x14ac:dyDescent="0.25">
      <c r="C7" s="54" t="s">
        <v>35</v>
      </c>
      <c r="D7" s="54" t="s">
        <v>29</v>
      </c>
      <c r="E7" s="54" t="s">
        <v>30</v>
      </c>
      <c r="F7" s="54" t="s">
        <v>31</v>
      </c>
      <c r="G7" s="54" t="s">
        <v>32</v>
      </c>
      <c r="H7" s="54" t="s">
        <v>33</v>
      </c>
      <c r="I7" s="54" t="s">
        <v>34</v>
      </c>
      <c r="J7" s="54" t="s">
        <v>36</v>
      </c>
      <c r="K7" s="54" t="s">
        <v>37</v>
      </c>
      <c r="L7" s="54" t="s">
        <v>38</v>
      </c>
      <c r="M7" s="54" t="s">
        <v>39</v>
      </c>
      <c r="N7" s="54" t="s">
        <v>40</v>
      </c>
      <c r="O7" s="55"/>
      <c r="P7" s="56" t="s">
        <v>28</v>
      </c>
    </row>
    <row r="8" spans="1:16" s="8" customFormat="1" ht="12" thickBot="1" x14ac:dyDescent="0.3">
      <c r="C8" s="57">
        <v>2023</v>
      </c>
      <c r="D8" s="57">
        <v>2023</v>
      </c>
      <c r="E8" s="57">
        <v>2023</v>
      </c>
      <c r="F8" s="57">
        <v>2023</v>
      </c>
      <c r="G8" s="57">
        <v>2023</v>
      </c>
      <c r="H8" s="57">
        <v>2023</v>
      </c>
      <c r="I8" s="57">
        <v>2023</v>
      </c>
      <c r="J8" s="57">
        <v>2023</v>
      </c>
      <c r="K8" s="57">
        <v>2023</v>
      </c>
      <c r="L8" s="57">
        <v>2023</v>
      </c>
      <c r="M8" s="57">
        <v>2023</v>
      </c>
      <c r="N8" s="57">
        <v>2024</v>
      </c>
      <c r="O8" s="58"/>
      <c r="P8" s="59"/>
    </row>
    <row r="9" spans="1:16" x14ac:dyDescent="0.25"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</row>
    <row r="10" spans="1:16" s="11" customFormat="1" ht="16.5" thickBot="1" x14ac:dyDescent="0.3">
      <c r="A10" s="40" t="s">
        <v>0</v>
      </c>
      <c r="C10" s="61">
        <v>13611.910000000074</v>
      </c>
      <c r="D10" s="61">
        <v>13576.660000000073</v>
      </c>
      <c r="E10" s="61">
        <f t="shared" ref="E10:N10" si="0">D41</f>
        <v>17739.380000000077</v>
      </c>
      <c r="F10" s="61">
        <f t="shared" si="0"/>
        <v>22777.930000000084</v>
      </c>
      <c r="G10" s="61">
        <f t="shared" si="0"/>
        <v>21053.040000000088</v>
      </c>
      <c r="H10" s="61">
        <f t="shared" si="0"/>
        <v>18497.560000000089</v>
      </c>
      <c r="I10" s="61">
        <f t="shared" si="0"/>
        <v>21869.230000000087</v>
      </c>
      <c r="J10" s="61">
        <f t="shared" si="0"/>
        <v>22239.05000000009</v>
      </c>
      <c r="K10" s="61">
        <f t="shared" si="0"/>
        <v>20511.100000000097</v>
      </c>
      <c r="L10" s="61">
        <f t="shared" si="0"/>
        <v>15178.050000000096</v>
      </c>
      <c r="M10" s="61">
        <f t="shared" si="0"/>
        <v>11280.000000000102</v>
      </c>
      <c r="N10" s="61">
        <f t="shared" si="0"/>
        <v>10193.480000000105</v>
      </c>
      <c r="O10" s="66"/>
      <c r="P10" s="62">
        <f>N10</f>
        <v>10193.480000000105</v>
      </c>
    </row>
    <row r="11" spans="1:16" x14ac:dyDescent="0.25"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</row>
    <row r="12" spans="1:16" s="13" customFormat="1" ht="33.75" customHeight="1" x14ac:dyDescent="0.25">
      <c r="A12" s="39" t="s">
        <v>1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60"/>
      <c r="P12" s="39"/>
    </row>
    <row r="13" spans="1:16" s="15" customFormat="1" ht="15.75" x14ac:dyDescent="0.25">
      <c r="A13" s="41" t="s">
        <v>2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53">
        <v>0</v>
      </c>
      <c r="L13" s="53">
        <v>0</v>
      </c>
      <c r="M13" s="53">
        <v>0</v>
      </c>
      <c r="N13" s="72">
        <v>0</v>
      </c>
      <c r="O13" s="60"/>
      <c r="P13" s="73">
        <f t="shared" ref="P13:P18" si="1">SUM(N13:N13)</f>
        <v>0</v>
      </c>
    </row>
    <row r="14" spans="1:16" s="15" customFormat="1" ht="15.75" x14ac:dyDescent="0.25">
      <c r="A14" s="41" t="s">
        <v>3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53">
        <v>0</v>
      </c>
      <c r="L14" s="53">
        <v>0</v>
      </c>
      <c r="M14" s="53">
        <v>0</v>
      </c>
      <c r="N14" s="72">
        <v>0</v>
      </c>
      <c r="O14" s="60"/>
      <c r="P14" s="73">
        <f t="shared" si="1"/>
        <v>0</v>
      </c>
    </row>
    <row r="15" spans="1:16" s="15" customFormat="1" ht="15.75" x14ac:dyDescent="0.25">
      <c r="A15" s="41" t="s">
        <v>4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53">
        <v>0</v>
      </c>
      <c r="L15" s="53">
        <v>0</v>
      </c>
      <c r="M15" s="53">
        <v>0</v>
      </c>
      <c r="N15" s="72">
        <v>0</v>
      </c>
      <c r="O15" s="60"/>
      <c r="P15" s="73">
        <f t="shared" si="1"/>
        <v>0</v>
      </c>
    </row>
    <row r="16" spans="1:16" s="15" customFormat="1" ht="15.75" x14ac:dyDescent="0.25">
      <c r="A16" s="41" t="s">
        <v>5</v>
      </c>
      <c r="C16" s="72">
        <v>50504.01</v>
      </c>
      <c r="D16" s="72">
        <v>54698.66</v>
      </c>
      <c r="E16" s="72">
        <v>54698.66</v>
      </c>
      <c r="F16" s="72">
        <v>54698.66</v>
      </c>
      <c r="G16" s="72">
        <v>54698.66</v>
      </c>
      <c r="H16" s="72">
        <v>58397.06</v>
      </c>
      <c r="I16" s="72">
        <v>54698.66</v>
      </c>
      <c r="J16" s="72">
        <v>54698.66</v>
      </c>
      <c r="K16" s="53">
        <v>54698.66</v>
      </c>
      <c r="L16" s="53">
        <v>55398.66</v>
      </c>
      <c r="M16" s="53">
        <v>55490.12</v>
      </c>
      <c r="N16" s="72">
        <v>75500</v>
      </c>
      <c r="O16" s="60"/>
      <c r="P16" s="73">
        <f t="shared" si="1"/>
        <v>75500</v>
      </c>
    </row>
    <row r="17" spans="1:16" s="15" customFormat="1" ht="15.75" x14ac:dyDescent="0.25">
      <c r="A17" s="41" t="s">
        <v>6</v>
      </c>
      <c r="C17" s="72">
        <v>129.85</v>
      </c>
      <c r="D17" s="72">
        <v>250.68</v>
      </c>
      <c r="E17" s="72">
        <v>242.18</v>
      </c>
      <c r="F17" s="72">
        <v>339.82</v>
      </c>
      <c r="G17" s="72">
        <v>326.25</v>
      </c>
      <c r="H17" s="72">
        <v>367.7</v>
      </c>
      <c r="I17" s="72">
        <v>433.23</v>
      </c>
      <c r="J17" s="72">
        <v>370.14</v>
      </c>
      <c r="K17" s="53">
        <v>374.5</v>
      </c>
      <c r="L17" s="53">
        <v>306.39999999999998</v>
      </c>
      <c r="M17" s="53">
        <v>177.98</v>
      </c>
      <c r="N17" s="72">
        <v>40.049999999999997</v>
      </c>
      <c r="O17" s="60"/>
      <c r="P17" s="73">
        <f t="shared" si="1"/>
        <v>40.049999999999997</v>
      </c>
    </row>
    <row r="18" spans="1:16" s="15" customFormat="1" ht="15.75" x14ac:dyDescent="0.25">
      <c r="A18" s="41" t="s">
        <v>7</v>
      </c>
      <c r="C18" s="72">
        <v>5.38</v>
      </c>
      <c r="D18" s="72">
        <v>7.66</v>
      </c>
      <c r="E18" s="72">
        <v>25.44</v>
      </c>
      <c r="F18" s="72">
        <v>5.45</v>
      </c>
      <c r="G18" s="72">
        <v>6.65</v>
      </c>
      <c r="H18" s="72">
        <v>63.87</v>
      </c>
      <c r="I18" s="72">
        <v>6.81</v>
      </c>
      <c r="J18" s="72">
        <v>-47.59</v>
      </c>
      <c r="K18" s="53">
        <v>20.309999999999999</v>
      </c>
      <c r="L18" s="53">
        <v>9.14</v>
      </c>
      <c r="M18" s="53">
        <v>10.28</v>
      </c>
      <c r="N18" s="72">
        <v>2.0699999999999998</v>
      </c>
      <c r="O18" s="60"/>
      <c r="P18" s="73">
        <f t="shared" si="1"/>
        <v>2.0699999999999998</v>
      </c>
    </row>
    <row r="19" spans="1:16" s="11" customFormat="1" ht="15.75" x14ac:dyDescent="0.25">
      <c r="A19" s="42" t="s">
        <v>8</v>
      </c>
      <c r="B19" s="49"/>
      <c r="C19" s="43">
        <f t="shared" ref="C19" si="2">SUM(C13:C18)</f>
        <v>50639.24</v>
      </c>
      <c r="D19" s="43">
        <f t="shared" ref="D19:E19" si="3">SUM(D13:D18)</f>
        <v>54957.000000000007</v>
      </c>
      <c r="E19" s="43">
        <f t="shared" si="3"/>
        <v>54966.280000000006</v>
      </c>
      <c r="F19" s="43">
        <f t="shared" ref="F19:G19" si="4">SUM(F13:F18)</f>
        <v>55043.93</v>
      </c>
      <c r="G19" s="43">
        <f t="shared" si="4"/>
        <v>55031.560000000005</v>
      </c>
      <c r="H19" s="43">
        <f t="shared" ref="H19:I19" si="5">SUM(H13:H18)</f>
        <v>58828.63</v>
      </c>
      <c r="I19" s="43">
        <f t="shared" si="5"/>
        <v>55138.700000000004</v>
      </c>
      <c r="J19" s="43">
        <f t="shared" ref="J19" si="6">SUM(J13:J18)</f>
        <v>55021.210000000006</v>
      </c>
      <c r="K19" s="43">
        <f t="shared" ref="K19:L19" si="7">SUM(K13:K18)</f>
        <v>55093.47</v>
      </c>
      <c r="L19" s="43">
        <f t="shared" si="7"/>
        <v>55714.200000000004</v>
      </c>
      <c r="M19" s="43">
        <f t="shared" ref="M19" si="8">SUM(M13:M18)</f>
        <v>55678.380000000005</v>
      </c>
      <c r="N19" s="43">
        <f t="shared" ref="N19:P19" si="9">SUM(N13:N18)</f>
        <v>75542.12000000001</v>
      </c>
      <c r="O19" s="60"/>
      <c r="P19" s="43">
        <f t="shared" si="9"/>
        <v>75542.12000000001</v>
      </c>
    </row>
    <row r="20" spans="1:16" x14ac:dyDescent="0.25"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0"/>
      <c r="P20" s="67"/>
    </row>
    <row r="21" spans="1:16" s="13" customFormat="1" ht="15.75" x14ac:dyDescent="0.25">
      <c r="A21" s="39" t="s">
        <v>9</v>
      </c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0"/>
      <c r="P21" s="68"/>
    </row>
    <row r="22" spans="1:16" s="15" customFormat="1" ht="15.75" x14ac:dyDescent="0.25">
      <c r="A22" s="41" t="s">
        <v>10</v>
      </c>
      <c r="C22" s="74">
        <v>-29612.82</v>
      </c>
      <c r="D22" s="74">
        <v>-30898.49</v>
      </c>
      <c r="E22" s="74">
        <v>-30715.15</v>
      </c>
      <c r="F22" s="74">
        <v>-33504.239999999998</v>
      </c>
      <c r="G22" s="74">
        <v>-36995.99</v>
      </c>
      <c r="H22" s="74">
        <v>-33854.620000000003</v>
      </c>
      <c r="I22" s="74">
        <v>-31489.1</v>
      </c>
      <c r="J22" s="74">
        <v>-33904.379999999997</v>
      </c>
      <c r="K22" s="46">
        <v>-34114.75</v>
      </c>
      <c r="L22" s="46">
        <v>-46317.46</v>
      </c>
      <c r="M22" s="46">
        <v>-48440.99</v>
      </c>
      <c r="N22" s="74">
        <v>-40106.379999999997</v>
      </c>
      <c r="O22" s="60"/>
      <c r="P22" s="74">
        <f>SUM(N22:N22)</f>
        <v>-40106.379999999997</v>
      </c>
    </row>
    <row r="23" spans="1:16" s="15" customFormat="1" ht="15.75" x14ac:dyDescent="0.25">
      <c r="A23" s="41" t="s">
        <v>11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46">
        <v>0</v>
      </c>
      <c r="L23" s="46">
        <v>0</v>
      </c>
      <c r="M23" s="46">
        <v>0</v>
      </c>
      <c r="N23" s="72">
        <v>0</v>
      </c>
      <c r="O23" s="60"/>
      <c r="P23" s="74">
        <f>SUM(N23:N23)</f>
        <v>0</v>
      </c>
    </row>
    <row r="24" spans="1:16" s="15" customFormat="1" ht="15.75" x14ac:dyDescent="0.25">
      <c r="A24" s="41" t="s">
        <v>12</v>
      </c>
      <c r="C24" s="74">
        <v>-2052.9699999999998</v>
      </c>
      <c r="D24" s="74">
        <v>-2097.84</v>
      </c>
      <c r="E24" s="74">
        <v>-2312.19</v>
      </c>
      <c r="F24" s="74">
        <v>-2166.75</v>
      </c>
      <c r="G24" s="74">
        <v>-2225.09</v>
      </c>
      <c r="H24" s="74">
        <v>-2344.89</v>
      </c>
      <c r="I24" s="74">
        <v>-2309.65</v>
      </c>
      <c r="J24" s="74">
        <v>-2384.8200000000002</v>
      </c>
      <c r="K24" s="46">
        <v>-2413.11</v>
      </c>
      <c r="L24" s="46">
        <v>8860.9</v>
      </c>
      <c r="M24" s="46">
        <v>13506.5</v>
      </c>
      <c r="N24" s="74">
        <v>-2302.89</v>
      </c>
      <c r="O24" s="60"/>
      <c r="P24" s="74">
        <f>SUM(N24:N24)</f>
        <v>-2302.89</v>
      </c>
    </row>
    <row r="25" spans="1:16" s="15" customFormat="1" ht="15.75" x14ac:dyDescent="0.25">
      <c r="A25" s="44" t="s">
        <v>44</v>
      </c>
      <c r="B25" s="50"/>
      <c r="C25" s="45">
        <f t="shared" ref="C25" si="10">SUM(C22:C24)</f>
        <v>-31665.79</v>
      </c>
      <c r="D25" s="45">
        <f t="shared" ref="D25:E25" si="11">SUM(D22:D24)</f>
        <v>-32996.33</v>
      </c>
      <c r="E25" s="45">
        <f t="shared" si="11"/>
        <v>-33027.340000000004</v>
      </c>
      <c r="F25" s="45">
        <f t="shared" ref="F25:G25" si="12">SUM(F22:F24)</f>
        <v>-35670.99</v>
      </c>
      <c r="G25" s="45">
        <f t="shared" si="12"/>
        <v>-39221.08</v>
      </c>
      <c r="H25" s="45">
        <f t="shared" ref="H25:I25" si="13">SUM(H22:H24)</f>
        <v>-36199.51</v>
      </c>
      <c r="I25" s="45">
        <f t="shared" si="13"/>
        <v>-33798.75</v>
      </c>
      <c r="J25" s="45">
        <f t="shared" ref="J25:K25" si="14">SUM(J22:J24)</f>
        <v>-36289.199999999997</v>
      </c>
      <c r="K25" s="45">
        <f t="shared" si="14"/>
        <v>-36527.86</v>
      </c>
      <c r="L25" s="45">
        <f t="shared" ref="L25:M25" si="15">SUM(L22:L24)</f>
        <v>-37456.559999999998</v>
      </c>
      <c r="M25" s="45">
        <f t="shared" si="15"/>
        <v>-34934.49</v>
      </c>
      <c r="N25" s="45">
        <f t="shared" ref="N25:P25" si="16">SUM(N22:N24)</f>
        <v>-42409.27</v>
      </c>
      <c r="O25" s="60"/>
      <c r="P25" s="45">
        <f t="shared" si="16"/>
        <v>-42409.27</v>
      </c>
    </row>
    <row r="26" spans="1:16" s="15" customFormat="1" ht="15.75" x14ac:dyDescent="0.25">
      <c r="A26" s="41" t="s">
        <v>14</v>
      </c>
      <c r="C26" s="74">
        <v>-6732.38</v>
      </c>
      <c r="D26" s="74">
        <v>-6426.36</v>
      </c>
      <c r="E26" s="74">
        <v>-6034.2</v>
      </c>
      <c r="F26" s="74">
        <v>-7111.04</v>
      </c>
      <c r="G26" s="74">
        <v>-5978.76</v>
      </c>
      <c r="H26" s="74">
        <v>-6162.4</v>
      </c>
      <c r="I26" s="74">
        <v>-7265.86</v>
      </c>
      <c r="J26" s="74">
        <v>-7675.14</v>
      </c>
      <c r="K26" s="74">
        <v>-7210.89</v>
      </c>
      <c r="L26" s="74">
        <v>-8014.99</v>
      </c>
      <c r="M26" s="74">
        <v>-8239.3700000000008</v>
      </c>
      <c r="N26" s="74">
        <v>-7619.14</v>
      </c>
      <c r="O26" s="60"/>
      <c r="P26" s="74">
        <f>SUM(N26:N26)</f>
        <v>-7619.14</v>
      </c>
    </row>
    <row r="27" spans="1:16" s="15" customFormat="1" ht="15.75" x14ac:dyDescent="0.25">
      <c r="A27" s="41" t="s">
        <v>15</v>
      </c>
      <c r="C27" s="74">
        <v>-10227.370000000001</v>
      </c>
      <c r="D27" s="74">
        <v>-9230.08</v>
      </c>
      <c r="E27" s="74">
        <v>-8498.36</v>
      </c>
      <c r="F27" s="74">
        <v>-11552.13</v>
      </c>
      <c r="G27" s="74">
        <v>-10434.790000000001</v>
      </c>
      <c r="H27" s="74">
        <v>-10767.24</v>
      </c>
      <c r="I27" s="74">
        <v>-11539.84</v>
      </c>
      <c r="J27" s="74">
        <v>-10617.04</v>
      </c>
      <c r="K27" s="74">
        <v>-13967.5</v>
      </c>
      <c r="L27" s="74">
        <v>-11888.11</v>
      </c>
      <c r="M27" s="74">
        <v>-11418.79</v>
      </c>
      <c r="N27" s="74">
        <v>-12900.1</v>
      </c>
      <c r="O27" s="60"/>
      <c r="P27" s="74">
        <f>SUM(N27:N27)</f>
        <v>-12900.1</v>
      </c>
    </row>
    <row r="28" spans="1:16" s="15" customFormat="1" ht="15.75" x14ac:dyDescent="0.25">
      <c r="A28" s="41" t="s">
        <v>7</v>
      </c>
      <c r="C28" s="74">
        <v>-1342.49</v>
      </c>
      <c r="D28" s="74">
        <v>-1274.3800000000001</v>
      </c>
      <c r="E28" s="74">
        <v>-1558.61</v>
      </c>
      <c r="F28" s="74">
        <v>-1492.24</v>
      </c>
      <c r="G28" s="74">
        <v>-1186.48</v>
      </c>
      <c r="H28" s="74">
        <v>-1473.81</v>
      </c>
      <c r="I28" s="74">
        <v>-1344.55</v>
      </c>
      <c r="J28" s="74">
        <v>-1432.87</v>
      </c>
      <c r="K28" s="74">
        <v>-1746.44</v>
      </c>
      <c r="L28" s="74">
        <v>-1379.44</v>
      </c>
      <c r="M28" s="74">
        <v>-1268.18</v>
      </c>
      <c r="N28" s="74">
        <v>-1754.9</v>
      </c>
      <c r="O28" s="60"/>
      <c r="P28" s="74">
        <f>SUM(N28:N28)</f>
        <v>-1754.9</v>
      </c>
    </row>
    <row r="29" spans="1:16" s="11" customFormat="1" ht="15.75" x14ac:dyDescent="0.25">
      <c r="A29" s="42" t="s">
        <v>8</v>
      </c>
      <c r="B29" s="49"/>
      <c r="C29" s="47">
        <f t="shared" ref="C29" si="17">SUM(C25:C28)</f>
        <v>-49968.03</v>
      </c>
      <c r="D29" s="47">
        <f t="shared" ref="D29:E29" si="18">SUM(D25:D28)</f>
        <v>-49927.15</v>
      </c>
      <c r="E29" s="47">
        <f t="shared" si="18"/>
        <v>-49118.51</v>
      </c>
      <c r="F29" s="47">
        <f t="shared" ref="F29:G29" si="19">SUM(F25:F28)</f>
        <v>-55826.399999999994</v>
      </c>
      <c r="G29" s="47">
        <f t="shared" si="19"/>
        <v>-56821.110000000008</v>
      </c>
      <c r="H29" s="47">
        <f t="shared" ref="H29:I29" si="20">SUM(H25:H28)</f>
        <v>-54602.96</v>
      </c>
      <c r="I29" s="47">
        <f t="shared" si="20"/>
        <v>-53949</v>
      </c>
      <c r="J29" s="47">
        <f t="shared" ref="J29:K29" si="21">SUM(J25:J28)</f>
        <v>-56014.25</v>
      </c>
      <c r="K29" s="47">
        <f t="shared" si="21"/>
        <v>-59452.69</v>
      </c>
      <c r="L29" s="47">
        <f t="shared" ref="L29:M29" si="22">SUM(L25:L28)</f>
        <v>-58739.1</v>
      </c>
      <c r="M29" s="47">
        <f t="shared" si="22"/>
        <v>-55860.83</v>
      </c>
      <c r="N29" s="47">
        <f t="shared" ref="N29:P29" si="23">SUM(N25:N28)</f>
        <v>-64683.409999999996</v>
      </c>
      <c r="O29" s="60"/>
      <c r="P29" s="47">
        <f t="shared" si="23"/>
        <v>-64683.409999999996</v>
      </c>
    </row>
    <row r="30" spans="1:16" x14ac:dyDescent="0.25"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0"/>
      <c r="P30" s="67"/>
    </row>
    <row r="31" spans="1:16" s="24" customFormat="1" ht="15.75" x14ac:dyDescent="0.25">
      <c r="A31" s="39" t="s">
        <v>16</v>
      </c>
      <c r="B31" s="13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0"/>
      <c r="P31" s="68"/>
    </row>
    <row r="32" spans="1:16" s="25" customFormat="1" ht="15.75" x14ac:dyDescent="0.25">
      <c r="A32" s="41" t="s">
        <v>17</v>
      </c>
      <c r="B32" s="15"/>
      <c r="C32" s="74">
        <v>0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4">
        <v>0</v>
      </c>
      <c r="J32" s="74">
        <v>0</v>
      </c>
      <c r="K32" s="74">
        <v>0</v>
      </c>
      <c r="L32" s="74">
        <v>0</v>
      </c>
      <c r="M32" s="74">
        <v>0</v>
      </c>
      <c r="N32" s="74">
        <v>0</v>
      </c>
      <c r="O32" s="60"/>
      <c r="P32" s="73">
        <f>SUM(N32:N32)</f>
        <v>0</v>
      </c>
    </row>
    <row r="33" spans="1:16" s="25" customFormat="1" ht="15.75" x14ac:dyDescent="0.25">
      <c r="A33" s="41" t="s">
        <v>18</v>
      </c>
      <c r="B33" s="15"/>
      <c r="C33" s="74">
        <v>0</v>
      </c>
      <c r="D33" s="74">
        <v>0</v>
      </c>
      <c r="E33" s="74">
        <v>0</v>
      </c>
      <c r="F33" s="74">
        <v>0</v>
      </c>
      <c r="G33" s="74">
        <v>0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74">
        <v>0</v>
      </c>
      <c r="N33" s="74">
        <v>0</v>
      </c>
      <c r="O33" s="60"/>
      <c r="P33" s="73">
        <f>SUM(N33:N33)</f>
        <v>0</v>
      </c>
    </row>
    <row r="34" spans="1:16" s="25" customFormat="1" ht="15.75" x14ac:dyDescent="0.25">
      <c r="A34" s="41" t="s">
        <v>19</v>
      </c>
      <c r="B34" s="15"/>
      <c r="C34" s="74">
        <v>-706.46</v>
      </c>
      <c r="D34" s="74">
        <v>-867.13</v>
      </c>
      <c r="E34" s="74">
        <v>-805.78</v>
      </c>
      <c r="F34" s="74">
        <v>-939.43</v>
      </c>
      <c r="G34" s="74">
        <v>-764.17</v>
      </c>
      <c r="H34" s="74">
        <v>-846.75</v>
      </c>
      <c r="I34" s="74">
        <v>-813.88</v>
      </c>
      <c r="J34" s="74">
        <v>-733.37</v>
      </c>
      <c r="K34" s="74">
        <v>-967.82</v>
      </c>
      <c r="L34" s="74">
        <v>-869.92</v>
      </c>
      <c r="M34" s="74">
        <v>-865.66</v>
      </c>
      <c r="N34" s="74">
        <v>-659.55</v>
      </c>
      <c r="O34" s="60"/>
      <c r="P34" s="74">
        <f>SUM(N34:N34)</f>
        <v>-659.55</v>
      </c>
    </row>
    <row r="35" spans="1:16" s="11" customFormat="1" ht="15.75" x14ac:dyDescent="0.25">
      <c r="A35" s="42" t="s">
        <v>8</v>
      </c>
      <c r="B35" s="49"/>
      <c r="C35" s="47">
        <f t="shared" ref="C35" si="24">SUM(C32:C34)</f>
        <v>-706.46</v>
      </c>
      <c r="D35" s="47">
        <f t="shared" ref="D35:E35" si="25">SUM(D32:D34)</f>
        <v>-867.13</v>
      </c>
      <c r="E35" s="47">
        <f t="shared" si="25"/>
        <v>-805.78</v>
      </c>
      <c r="F35" s="47">
        <f t="shared" ref="F35:G35" si="26">SUM(F32:F34)</f>
        <v>-939.43</v>
      </c>
      <c r="G35" s="47">
        <f t="shared" si="26"/>
        <v>-764.17</v>
      </c>
      <c r="H35" s="47">
        <f t="shared" ref="H35:I35" si="27">SUM(H32:H34)</f>
        <v>-846.75</v>
      </c>
      <c r="I35" s="47">
        <f t="shared" si="27"/>
        <v>-813.88</v>
      </c>
      <c r="J35" s="47">
        <f t="shared" ref="J35:K35" si="28">SUM(J32:J34)</f>
        <v>-733.37</v>
      </c>
      <c r="K35" s="47">
        <f t="shared" si="28"/>
        <v>-967.82</v>
      </c>
      <c r="L35" s="47">
        <f t="shared" ref="L35:M35" si="29">SUM(L32:L34)</f>
        <v>-869.92</v>
      </c>
      <c r="M35" s="47">
        <f t="shared" si="29"/>
        <v>-865.66</v>
      </c>
      <c r="N35" s="47">
        <f t="shared" ref="N35:P35" si="30">SUM(N32:N34)</f>
        <v>-659.55</v>
      </c>
      <c r="O35" s="60"/>
      <c r="P35" s="47">
        <f t="shared" si="30"/>
        <v>-659.55</v>
      </c>
    </row>
    <row r="36" spans="1:16" x14ac:dyDescent="0.25"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0"/>
      <c r="P36" s="67"/>
    </row>
    <row r="37" spans="1:16" s="11" customFormat="1" ht="15.75" x14ac:dyDescent="0.25">
      <c r="A37" s="51" t="s">
        <v>20</v>
      </c>
      <c r="B37" s="48"/>
      <c r="C37" s="52">
        <f t="shared" ref="C37" si="31">C19+C29+C35</f>
        <v>-35.250000000000909</v>
      </c>
      <c r="D37" s="52">
        <f t="shared" ref="D37:E37" si="32">D19+D29+D35</f>
        <v>4162.7200000000057</v>
      </c>
      <c r="E37" s="52">
        <f t="shared" si="32"/>
        <v>5041.9900000000043</v>
      </c>
      <c r="F37" s="52">
        <f t="shared" ref="F37:G37" si="33">F19+F29+F35</f>
        <v>-1721.8999999999937</v>
      </c>
      <c r="G37" s="52">
        <f t="shared" si="33"/>
        <v>-2553.720000000003</v>
      </c>
      <c r="H37" s="52">
        <f t="shared" ref="H37:I37" si="34">H19+H29+H35</f>
        <v>3378.9199999999983</v>
      </c>
      <c r="I37" s="52">
        <f t="shared" si="34"/>
        <v>375.82000000000437</v>
      </c>
      <c r="J37" s="52">
        <f t="shared" ref="J37:K37" si="35">J19+J29+J35</f>
        <v>-1726.4099999999935</v>
      </c>
      <c r="K37" s="52">
        <f t="shared" si="35"/>
        <v>-5327.0400000000009</v>
      </c>
      <c r="L37" s="52">
        <f t="shared" ref="L37:M37" si="36">L19+L29+L35</f>
        <v>-3894.8199999999943</v>
      </c>
      <c r="M37" s="52">
        <f t="shared" si="36"/>
        <v>-1048.1099999999969</v>
      </c>
      <c r="N37" s="52">
        <f t="shared" ref="N37:P37" si="37">N19+N29+N35</f>
        <v>10199.160000000014</v>
      </c>
      <c r="O37" s="60"/>
      <c r="P37" s="52">
        <f t="shared" si="37"/>
        <v>10199.160000000014</v>
      </c>
    </row>
    <row r="38" spans="1:16" s="29" customFormat="1" ht="15.75" x14ac:dyDescent="0.25"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60"/>
      <c r="P38" s="71"/>
    </row>
    <row r="39" spans="1:16" s="25" customFormat="1" ht="15.75" x14ac:dyDescent="0.25">
      <c r="A39" s="41" t="s">
        <v>21</v>
      </c>
      <c r="B39" s="15"/>
      <c r="C39" s="74">
        <v>0</v>
      </c>
      <c r="D39" s="74">
        <v>0</v>
      </c>
      <c r="E39" s="74">
        <v>-3.44</v>
      </c>
      <c r="F39" s="74">
        <v>-2.99</v>
      </c>
      <c r="G39" s="74">
        <v>-1.76</v>
      </c>
      <c r="H39" s="74">
        <v>-7.25</v>
      </c>
      <c r="I39" s="74">
        <v>-6</v>
      </c>
      <c r="J39" s="74">
        <v>-1.54</v>
      </c>
      <c r="K39" s="74">
        <v>-6.01</v>
      </c>
      <c r="L39" s="74">
        <v>-3.23</v>
      </c>
      <c r="M39" s="74">
        <v>-38.409999999999997</v>
      </c>
      <c r="N39" s="74">
        <v>-96.49</v>
      </c>
      <c r="O39" s="60"/>
      <c r="P39" s="73">
        <f>SUM(N39:N39)</f>
        <v>-96.49</v>
      </c>
    </row>
    <row r="40" spans="1:16" x14ac:dyDescent="0.25"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0"/>
      <c r="P40" s="67"/>
    </row>
    <row r="41" spans="1:16" s="11" customFormat="1" ht="15.75" x14ac:dyDescent="0.25">
      <c r="A41" s="42" t="s">
        <v>22</v>
      </c>
      <c r="B41" s="49"/>
      <c r="C41" s="47">
        <f t="shared" ref="C41" si="38">C10+C37+C39</f>
        <v>13576.660000000073</v>
      </c>
      <c r="D41" s="47">
        <f t="shared" ref="D41:E41" si="39">D10+D37+D39</f>
        <v>17739.380000000077</v>
      </c>
      <c r="E41" s="47">
        <f t="shared" si="39"/>
        <v>22777.930000000084</v>
      </c>
      <c r="F41" s="47">
        <f t="shared" ref="F41:G41" si="40">F10+F37+F39</f>
        <v>21053.040000000088</v>
      </c>
      <c r="G41" s="47">
        <f t="shared" si="40"/>
        <v>18497.560000000089</v>
      </c>
      <c r="H41" s="47">
        <f t="shared" ref="H41:I41" si="41">H10+H37+H39</f>
        <v>21869.230000000087</v>
      </c>
      <c r="I41" s="47">
        <f t="shared" si="41"/>
        <v>22239.05000000009</v>
      </c>
      <c r="J41" s="47">
        <f t="shared" ref="J41:K41" si="42">J10+J37+J39</f>
        <v>20511.100000000097</v>
      </c>
      <c r="K41" s="47">
        <f t="shared" si="42"/>
        <v>15178.050000000096</v>
      </c>
      <c r="L41" s="47">
        <f t="shared" ref="L41:M41" si="43">L10+L37+L39</f>
        <v>11280.000000000102</v>
      </c>
      <c r="M41" s="47">
        <f t="shared" si="43"/>
        <v>10193.480000000105</v>
      </c>
      <c r="N41" s="47">
        <f t="shared" ref="N41:P41" si="44">N10+N37+N39</f>
        <v>20296.150000000118</v>
      </c>
      <c r="O41" s="60"/>
      <c r="P41" s="47">
        <f t="shared" si="44"/>
        <v>20296.150000000118</v>
      </c>
    </row>
    <row r="42" spans="1:16" x14ac:dyDescent="0.25"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</row>
    <row r="43" spans="1:16" x14ac:dyDescent="0.25">
      <c r="A43" s="1" t="s">
        <v>50</v>
      </c>
    </row>
  </sheetData>
  <mergeCells count="6">
    <mergeCell ref="A6:M6"/>
    <mergeCell ref="A1:M1"/>
    <mergeCell ref="A2:M2"/>
    <mergeCell ref="A3:P3"/>
    <mergeCell ref="A4:P4"/>
    <mergeCell ref="A5:P5"/>
  </mergeCells>
  <phoneticPr fontId="18" type="noConversion"/>
  <printOptions horizontalCentered="1"/>
  <pageMargins left="0.70866141732283472" right="0.70866141732283472" top="0.78740157480314965" bottom="0.59055118110236227" header="0.31496062992125984" footer="0.31496062992125984"/>
  <pageSetup paperSize="9" scale="49" orientation="landscape" r:id="rId1"/>
  <headerFooter>
    <oddFooter>&amp;C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44C65-976D-44EC-98D1-D6CA055B5E89}">
  <sheetPr>
    <pageSetUpPr fitToPage="1"/>
  </sheetPr>
  <dimension ref="A1:N33"/>
  <sheetViews>
    <sheetView zoomScale="70" zoomScaleNormal="70" workbookViewId="0">
      <selection activeCell="G26" sqref="G26"/>
    </sheetView>
  </sheetViews>
  <sheetFormatPr defaultColWidth="9.140625" defaultRowHeight="15" x14ac:dyDescent="0.25"/>
  <cols>
    <col min="1" max="1" width="98.140625" style="1" customWidth="1"/>
    <col min="2" max="2" width="2.7109375" style="1" customWidth="1"/>
    <col min="3" max="14" width="15.7109375" style="1" customWidth="1"/>
    <col min="15" max="16384" width="9.140625" style="1"/>
  </cols>
  <sheetData>
    <row r="1" spans="1:14" ht="74.25" customHeight="1" x14ac:dyDescent="0.25">
      <c r="A1" s="129"/>
      <c r="B1" s="129"/>
      <c r="C1" s="129"/>
      <c r="D1" s="129"/>
      <c r="E1" s="129"/>
      <c r="F1" s="129"/>
      <c r="G1" s="129"/>
      <c r="H1" s="129"/>
      <c r="I1" s="129"/>
    </row>
    <row r="2" spans="1:14" ht="21" customHeight="1" x14ac:dyDescent="0.2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</row>
    <row r="3" spans="1:14" ht="18" x14ac:dyDescent="0.25">
      <c r="A3" s="130" t="s">
        <v>26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</row>
    <row r="4" spans="1:14" ht="21.6" customHeight="1" x14ac:dyDescent="0.25">
      <c r="A4" s="131" t="s">
        <v>49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</row>
    <row r="5" spans="1:14" ht="18" x14ac:dyDescent="0.25">
      <c r="A5" s="130" t="s">
        <v>52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</row>
    <row r="6" spans="1:14" ht="21" customHeight="1" x14ac:dyDescent="0.25">
      <c r="A6" s="128"/>
      <c r="B6" s="128"/>
      <c r="C6" s="128"/>
      <c r="D6" s="128"/>
      <c r="E6" s="128"/>
      <c r="F6" s="128"/>
      <c r="G6" s="128"/>
      <c r="H6" s="128"/>
      <c r="I6" s="128"/>
      <c r="J6" s="128"/>
    </row>
    <row r="7" spans="1:14" s="6" customFormat="1" x14ac:dyDescent="0.25">
      <c r="A7" s="55"/>
      <c r="B7" s="55"/>
      <c r="C7" s="63" t="s">
        <v>35</v>
      </c>
      <c r="D7" s="63" t="s">
        <v>29</v>
      </c>
      <c r="E7" s="63" t="s">
        <v>30</v>
      </c>
      <c r="F7" s="63" t="s">
        <v>31</v>
      </c>
      <c r="G7" s="63" t="s">
        <v>32</v>
      </c>
      <c r="H7" s="63" t="s">
        <v>33</v>
      </c>
      <c r="I7" s="63" t="s">
        <v>34</v>
      </c>
      <c r="J7" s="63" t="s">
        <v>36</v>
      </c>
      <c r="K7" s="63" t="s">
        <v>37</v>
      </c>
      <c r="L7" s="63" t="s">
        <v>38</v>
      </c>
      <c r="M7" s="63" t="s">
        <v>39</v>
      </c>
      <c r="N7" s="63" t="s">
        <v>40</v>
      </c>
    </row>
    <row r="8" spans="1:14" s="8" customFormat="1" ht="12" thickBot="1" x14ac:dyDescent="0.3">
      <c r="A8" s="58"/>
      <c r="B8" s="58"/>
      <c r="C8" s="64">
        <v>2023</v>
      </c>
      <c r="D8" s="64">
        <v>2023</v>
      </c>
      <c r="E8" s="64">
        <v>2023</v>
      </c>
      <c r="F8" s="64">
        <v>2023</v>
      </c>
      <c r="G8" s="64">
        <v>2023</v>
      </c>
      <c r="H8" s="64">
        <v>2023</v>
      </c>
      <c r="I8" s="64">
        <v>2023</v>
      </c>
      <c r="J8" s="64">
        <v>2023</v>
      </c>
      <c r="K8" s="64">
        <v>2023</v>
      </c>
      <c r="L8" s="64">
        <v>2023</v>
      </c>
      <c r="M8" s="64">
        <v>2023</v>
      </c>
      <c r="N8" s="64">
        <v>2024</v>
      </c>
    </row>
    <row r="9" spans="1:14" x14ac:dyDescent="0.25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</row>
    <row r="10" spans="1:14" s="11" customFormat="1" ht="39.950000000000003" customHeight="1" thickBot="1" x14ac:dyDescent="0.3">
      <c r="A10" s="40" t="s">
        <v>23</v>
      </c>
      <c r="B10" s="66"/>
      <c r="C10" s="65">
        <v>13577</v>
      </c>
      <c r="D10" s="65">
        <v>17739</v>
      </c>
      <c r="E10" s="65">
        <v>22777.930000000084</v>
      </c>
      <c r="F10" s="65">
        <v>21052.71</v>
      </c>
      <c r="G10" s="65">
        <v>18498</v>
      </c>
      <c r="H10" s="65">
        <v>21869.230000000087</v>
      </c>
      <c r="I10" s="65">
        <v>22239.05000000009</v>
      </c>
      <c r="J10" s="65">
        <v>20511.100000000097</v>
      </c>
      <c r="K10" s="65">
        <v>15178.050000000096</v>
      </c>
      <c r="L10" s="65">
        <v>11280.000000000102</v>
      </c>
      <c r="M10" s="65">
        <v>10193.480000000105</v>
      </c>
      <c r="N10" s="65">
        <v>20296.150000000118</v>
      </c>
    </row>
    <row r="11" spans="1:14" x14ac:dyDescent="0.25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</row>
    <row r="12" spans="1:14" s="15" customFormat="1" ht="15.75" customHeight="1" x14ac:dyDescent="0.25">
      <c r="A12" s="85" t="s">
        <v>27</v>
      </c>
      <c r="B12" s="70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</row>
    <row r="13" spans="1:14" s="15" customFormat="1" ht="15.75" x14ac:dyDescent="0.25">
      <c r="A13" s="75"/>
      <c r="B13" s="70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</row>
    <row r="14" spans="1:14" s="15" customFormat="1" ht="39.950000000000003" customHeight="1" x14ac:dyDescent="0.25">
      <c r="A14" s="79" t="s">
        <v>24</v>
      </c>
      <c r="B14" s="70"/>
      <c r="C14" s="77">
        <v>4113</v>
      </c>
      <c r="D14" s="77">
        <v>6211</v>
      </c>
      <c r="E14" s="77">
        <v>8523</v>
      </c>
      <c r="F14" s="77">
        <v>10690</v>
      </c>
      <c r="G14" s="77">
        <v>12915</v>
      </c>
      <c r="H14" s="77">
        <v>15260</v>
      </c>
      <c r="I14" s="77">
        <v>17569</v>
      </c>
      <c r="J14" s="77">
        <v>19954</v>
      </c>
      <c r="K14" s="77">
        <v>22367</v>
      </c>
      <c r="L14" s="77">
        <v>13507</v>
      </c>
      <c r="M14" s="77">
        <v>0</v>
      </c>
      <c r="N14" s="77">
        <v>2302</v>
      </c>
    </row>
    <row r="15" spans="1:14" s="15" customFormat="1" ht="39.950000000000003" customHeight="1" x14ac:dyDescent="0.25">
      <c r="A15" s="78" t="s">
        <v>47</v>
      </c>
      <c r="B15" s="70"/>
      <c r="C15" s="77">
        <v>9</v>
      </c>
      <c r="D15" s="77">
        <v>7</v>
      </c>
      <c r="E15" s="77">
        <v>69</v>
      </c>
      <c r="F15" s="77">
        <v>11</v>
      </c>
      <c r="G15" s="77">
        <v>62</v>
      </c>
      <c r="H15" s="77">
        <v>53</v>
      </c>
      <c r="I15" s="77">
        <v>61</v>
      </c>
      <c r="J15" s="77">
        <v>53</v>
      </c>
      <c r="K15" s="77">
        <v>53</v>
      </c>
      <c r="L15" s="77">
        <f>-700-0.4</f>
        <v>-700.4</v>
      </c>
      <c r="M15" s="77">
        <v>-830</v>
      </c>
      <c r="N15" s="77">
        <v>-49</v>
      </c>
    </row>
    <row r="16" spans="1:14" s="15" customFormat="1" ht="39.950000000000003" customHeight="1" x14ac:dyDescent="0.25">
      <c r="A16" s="79" t="s">
        <v>46</v>
      </c>
      <c r="B16" s="70"/>
      <c r="C16" s="77">
        <v>-4</v>
      </c>
      <c r="D16" s="77">
        <v>0</v>
      </c>
      <c r="E16" s="77">
        <v>3</v>
      </c>
      <c r="F16" s="77">
        <v>0</v>
      </c>
      <c r="G16" s="77">
        <v>-6</v>
      </c>
      <c r="H16" s="77">
        <v>2</v>
      </c>
      <c r="I16" s="77">
        <v>0</v>
      </c>
      <c r="J16" s="77">
        <v>0</v>
      </c>
      <c r="K16" s="77">
        <v>0</v>
      </c>
      <c r="L16" s="77">
        <f>12-0.4</f>
        <v>11.6</v>
      </c>
      <c r="M16" s="77">
        <v>-4</v>
      </c>
      <c r="N16" s="77">
        <v>-1</v>
      </c>
    </row>
    <row r="17" spans="1:14" ht="39.950000000000003" customHeight="1" x14ac:dyDescent="0.25">
      <c r="A17" s="79" t="s">
        <v>45</v>
      </c>
      <c r="B17" s="70"/>
      <c r="C17" s="77">
        <v>0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</row>
    <row r="18" spans="1:14" s="13" customFormat="1" ht="15" customHeight="1" x14ac:dyDescent="0.25">
      <c r="A18" s="80"/>
      <c r="B18" s="39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</row>
    <row r="19" spans="1:14" s="15" customFormat="1" ht="39.950000000000003" customHeight="1" thickBot="1" x14ac:dyDescent="0.3">
      <c r="A19" s="83" t="s">
        <v>25</v>
      </c>
      <c r="B19" s="82"/>
      <c r="C19" s="84">
        <f t="shared" ref="C19" si="0">SUM(C10:C17)</f>
        <v>17695</v>
      </c>
      <c r="D19" s="84">
        <f t="shared" ref="D19" si="1">SUM(D10:D17)</f>
        <v>23957</v>
      </c>
      <c r="E19" s="84">
        <f t="shared" ref="E19:J19" si="2">SUM(E10:E17)</f>
        <v>31372.930000000084</v>
      </c>
      <c r="F19" s="84">
        <f t="shared" si="2"/>
        <v>31753.71</v>
      </c>
      <c r="G19" s="84">
        <f t="shared" si="2"/>
        <v>31469</v>
      </c>
      <c r="H19" s="84">
        <f t="shared" si="2"/>
        <v>37184.230000000083</v>
      </c>
      <c r="I19" s="84">
        <f t="shared" si="2"/>
        <v>39869.05000000009</v>
      </c>
      <c r="J19" s="84">
        <f t="shared" si="2"/>
        <v>40518.100000000093</v>
      </c>
      <c r="K19" s="84">
        <f t="shared" ref="K19:L19" si="3">SUM(K10:K17)</f>
        <v>37598.050000000097</v>
      </c>
      <c r="L19" s="84">
        <f t="shared" si="3"/>
        <v>24098.200000000099</v>
      </c>
      <c r="M19" s="84">
        <f t="shared" ref="M19:N19" si="4">SUM(M10:M17)</f>
        <v>9359.4800000001051</v>
      </c>
      <c r="N19" s="84">
        <f t="shared" si="4"/>
        <v>22548.150000000118</v>
      </c>
    </row>
    <row r="20" spans="1:14" ht="14.45" customHeight="1" x14ac:dyDescent="0.25"/>
    <row r="21" spans="1:14" ht="14.45" customHeight="1" x14ac:dyDescent="0.25"/>
    <row r="29" spans="1:14" ht="15" customHeight="1" x14ac:dyDescent="0.25"/>
    <row r="33" ht="15" customHeight="1" x14ac:dyDescent="0.25"/>
  </sheetData>
  <mergeCells count="6">
    <mergeCell ref="A6:J6"/>
    <mergeCell ref="A1:I1"/>
    <mergeCell ref="A2:M2"/>
    <mergeCell ref="A3:N3"/>
    <mergeCell ref="A4:N4"/>
    <mergeCell ref="A5:N5"/>
  </mergeCells>
  <phoneticPr fontId="18" type="noConversion"/>
  <printOptions horizontalCentered="1"/>
  <pageMargins left="0.70866141732283472" right="0.70866141732283472" top="1.1811023622047245" bottom="0.59055118110236227" header="0.31496062992125984" footer="0.31496062992125984"/>
  <pageSetup paperSize="9" scale="45" orientation="landscape" r:id="rId1"/>
  <headerFooter>
    <oddFooter>&amp;C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0BA89-ED47-4B28-9F42-7BD085954946}">
  <sheetPr>
    <pageSetUpPr fitToPage="1"/>
  </sheetPr>
  <dimension ref="A1:Q41"/>
  <sheetViews>
    <sheetView topLeftCell="A10" zoomScale="80" zoomScaleNormal="80" workbookViewId="0">
      <selection activeCell="E4" sqref="E1:E1048576"/>
    </sheetView>
  </sheetViews>
  <sheetFormatPr defaultColWidth="9.140625" defaultRowHeight="15" x14ac:dyDescent="0.25"/>
  <cols>
    <col min="1" max="1" width="64.42578125" style="1" customWidth="1"/>
    <col min="2" max="2" width="4.7109375" style="1" customWidth="1"/>
    <col min="3" max="3" width="13.7109375" style="1" customWidth="1"/>
    <col min="4" max="4" width="13.28515625" style="1" customWidth="1"/>
    <col min="5" max="5" width="10" style="1" hidden="1" customWidth="1"/>
    <col min="6" max="15" width="8.28515625" style="1" hidden="1" customWidth="1"/>
    <col min="16" max="16" width="2.85546875" style="1" customWidth="1"/>
    <col min="17" max="17" width="11" style="1" customWidth="1"/>
    <col min="18" max="16384" width="9.140625" style="1"/>
  </cols>
  <sheetData>
    <row r="1" spans="1:17" ht="32.450000000000003" customHeight="1" x14ac:dyDescent="0.25">
      <c r="A1" s="129" t="s">
        <v>26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</row>
    <row r="2" spans="1:17" ht="42" customHeight="1" x14ac:dyDescent="0.25">
      <c r="A2" s="135" t="s">
        <v>43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</row>
    <row r="3" spans="1:17" ht="30" customHeight="1" x14ac:dyDescent="0.25">
      <c r="A3" s="136" t="s">
        <v>42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</row>
    <row r="4" spans="1:17" s="4" customFormat="1" ht="18" customHeight="1" x14ac:dyDescent="0.3">
      <c r="A4" s="2"/>
      <c r="B4" s="3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7" s="6" customFormat="1" x14ac:dyDescent="0.25">
      <c r="C5" s="7" t="s">
        <v>40</v>
      </c>
      <c r="D5" s="7" t="s">
        <v>35</v>
      </c>
      <c r="E5" s="7" t="s">
        <v>29</v>
      </c>
      <c r="F5" s="7" t="s">
        <v>30</v>
      </c>
      <c r="G5" s="7" t="s">
        <v>31</v>
      </c>
      <c r="H5" s="7" t="s">
        <v>32</v>
      </c>
      <c r="I5" s="7" t="s">
        <v>33</v>
      </c>
      <c r="J5" s="7" t="s">
        <v>34</v>
      </c>
      <c r="K5" s="7" t="s">
        <v>36</v>
      </c>
      <c r="L5" s="7" t="s">
        <v>37</v>
      </c>
      <c r="M5" s="7" t="s">
        <v>38</v>
      </c>
      <c r="N5" s="7" t="s">
        <v>39</v>
      </c>
      <c r="O5" s="7" t="s">
        <v>40</v>
      </c>
      <c r="Q5" s="7" t="s">
        <v>28</v>
      </c>
    </row>
    <row r="6" spans="1:17" s="8" customFormat="1" ht="12" thickBot="1" x14ac:dyDescent="0.3">
      <c r="C6" s="9">
        <v>2022</v>
      </c>
      <c r="D6" s="9">
        <v>2022</v>
      </c>
      <c r="E6" s="9">
        <v>2022</v>
      </c>
      <c r="F6" s="9">
        <v>2022</v>
      </c>
      <c r="G6" s="9">
        <v>2022</v>
      </c>
      <c r="H6" s="9">
        <v>2022</v>
      </c>
      <c r="I6" s="9">
        <v>2022</v>
      </c>
      <c r="J6" s="9">
        <v>2022</v>
      </c>
      <c r="K6" s="9">
        <v>2022</v>
      </c>
      <c r="L6" s="9">
        <v>2022</v>
      </c>
      <c r="M6" s="9">
        <v>2022</v>
      </c>
      <c r="N6" s="9">
        <v>2022</v>
      </c>
      <c r="O6" s="9">
        <v>2023</v>
      </c>
      <c r="Q6" s="9"/>
    </row>
    <row r="8" spans="1:17" s="11" customFormat="1" ht="16.5" thickBot="1" x14ac:dyDescent="0.3">
      <c r="A8" s="10" t="s">
        <v>0</v>
      </c>
      <c r="C8" s="12">
        <v>9586.0918899998433</v>
      </c>
      <c r="D8" s="12">
        <v>7692.8218899998374</v>
      </c>
      <c r="E8" s="12">
        <f>D39</f>
        <v>-0.19811000016215985</v>
      </c>
      <c r="F8" s="12">
        <f t="shared" ref="F8:O8" si="0">E39</f>
        <v>-0.19811000016215985</v>
      </c>
      <c r="G8" s="12">
        <f t="shared" si="0"/>
        <v>-0.19811000016215985</v>
      </c>
      <c r="H8" s="12">
        <f t="shared" si="0"/>
        <v>-0.19811000016215985</v>
      </c>
      <c r="I8" s="12">
        <f t="shared" si="0"/>
        <v>-0.19811000016215985</v>
      </c>
      <c r="J8" s="12">
        <f t="shared" si="0"/>
        <v>-0.19811000016215985</v>
      </c>
      <c r="K8" s="12">
        <f t="shared" si="0"/>
        <v>-0.19811000016215985</v>
      </c>
      <c r="L8" s="12">
        <f t="shared" si="0"/>
        <v>-0.19811000016215985</v>
      </c>
      <c r="M8" s="12">
        <f t="shared" si="0"/>
        <v>-0.19811000016215985</v>
      </c>
      <c r="N8" s="12">
        <f t="shared" si="0"/>
        <v>-0.19811000016215985</v>
      </c>
      <c r="O8" s="12">
        <f t="shared" si="0"/>
        <v>-0.19811000016215985</v>
      </c>
      <c r="Q8" s="12">
        <f>D8</f>
        <v>7692.8218899998374</v>
      </c>
    </row>
    <row r="10" spans="1:17" s="13" customFormat="1" ht="15.75" x14ac:dyDescent="0.25">
      <c r="A10" s="13" t="s">
        <v>1</v>
      </c>
    </row>
    <row r="11" spans="1:17" s="15" customFormat="1" ht="15.75" x14ac:dyDescent="0.25">
      <c r="A11" s="14" t="s">
        <v>2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Q11" s="16">
        <f t="shared" ref="Q11:Q13" si="1">SUM(E11:P11)</f>
        <v>0</v>
      </c>
    </row>
    <row r="12" spans="1:17" s="15" customFormat="1" ht="15.75" x14ac:dyDescent="0.25">
      <c r="A12" s="14" t="s">
        <v>3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Q12" s="16">
        <f t="shared" si="1"/>
        <v>0</v>
      </c>
    </row>
    <row r="13" spans="1:17" s="15" customFormat="1" ht="15.75" x14ac:dyDescent="0.25">
      <c r="A13" s="14" t="s">
        <v>4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Q13" s="16">
        <f t="shared" si="1"/>
        <v>0</v>
      </c>
    </row>
    <row r="14" spans="1:17" s="15" customFormat="1" ht="15.75" x14ac:dyDescent="0.25">
      <c r="A14" s="14" t="s">
        <v>5</v>
      </c>
      <c r="C14" s="16">
        <v>47004.01</v>
      </c>
      <c r="D14" s="16">
        <v>0</v>
      </c>
      <c r="E14" s="16">
        <v>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Q14" s="16">
        <f>SUM(D14:P14)</f>
        <v>0</v>
      </c>
    </row>
    <row r="15" spans="1:17" s="15" customFormat="1" ht="15.75" x14ac:dyDescent="0.25">
      <c r="A15" s="14" t="s">
        <v>6</v>
      </c>
      <c r="C15" s="16">
        <v>57.99</v>
      </c>
      <c r="D15" s="16">
        <v>9.98</v>
      </c>
      <c r="E15" s="16">
        <v>0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Q15" s="16">
        <f t="shared" ref="Q15:Q16" si="2">SUM(D15:P15)</f>
        <v>9.98</v>
      </c>
    </row>
    <row r="16" spans="1:17" s="15" customFormat="1" ht="15.75" x14ac:dyDescent="0.25">
      <c r="A16" s="14" t="s">
        <v>7</v>
      </c>
      <c r="C16" s="16">
        <v>0.1</v>
      </c>
      <c r="D16" s="16">
        <v>0</v>
      </c>
      <c r="E16" s="16">
        <v>0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Q16" s="16">
        <f t="shared" si="2"/>
        <v>0</v>
      </c>
    </row>
    <row r="17" spans="1:17" s="11" customFormat="1" ht="15.75" x14ac:dyDescent="0.25">
      <c r="A17" s="36" t="s">
        <v>8</v>
      </c>
      <c r="C17" s="18">
        <f t="shared" ref="C17" si="3">SUM(C11:C16)</f>
        <v>47062.1</v>
      </c>
      <c r="D17" s="18">
        <f t="shared" ref="D17:O17" si="4">SUM(D11:D16)</f>
        <v>9.98</v>
      </c>
      <c r="E17" s="18">
        <f t="shared" si="4"/>
        <v>0</v>
      </c>
      <c r="F17" s="18">
        <f t="shared" si="4"/>
        <v>0</v>
      </c>
      <c r="G17" s="18">
        <f t="shared" si="4"/>
        <v>0</v>
      </c>
      <c r="H17" s="18">
        <f t="shared" si="4"/>
        <v>0</v>
      </c>
      <c r="I17" s="18">
        <f t="shared" si="4"/>
        <v>0</v>
      </c>
      <c r="J17" s="18">
        <f t="shared" si="4"/>
        <v>0</v>
      </c>
      <c r="K17" s="18">
        <f t="shared" si="4"/>
        <v>0</v>
      </c>
      <c r="L17" s="18">
        <f t="shared" si="4"/>
        <v>0</v>
      </c>
      <c r="M17" s="18">
        <f t="shared" si="4"/>
        <v>0</v>
      </c>
      <c r="N17" s="18">
        <f t="shared" si="4"/>
        <v>0</v>
      </c>
      <c r="O17" s="18">
        <f t="shared" si="4"/>
        <v>0</v>
      </c>
      <c r="Q17" s="18">
        <f t="shared" ref="Q17" si="5">SUM(Q11:Q16)</f>
        <v>9.98</v>
      </c>
    </row>
    <row r="18" spans="1:17" x14ac:dyDescent="0.25"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Q18" s="19"/>
    </row>
    <row r="19" spans="1:17" s="13" customFormat="1" ht="15.75" x14ac:dyDescent="0.25">
      <c r="A19" s="13" t="s">
        <v>9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Q19" s="20"/>
    </row>
    <row r="20" spans="1:17" s="15" customFormat="1" ht="15.75" x14ac:dyDescent="0.25">
      <c r="A20" s="14" t="s">
        <v>10</v>
      </c>
      <c r="C20" s="21">
        <v>-29385.919999999998</v>
      </c>
      <c r="D20" s="16">
        <v>-9463.81</v>
      </c>
      <c r="E20" s="21">
        <v>0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Q20" s="16">
        <f t="shared" ref="Q20:Q22" si="6">SUM(D20:P20)</f>
        <v>-9463.81</v>
      </c>
    </row>
    <row r="21" spans="1:17" s="15" customFormat="1" ht="15.75" x14ac:dyDescent="0.25">
      <c r="A21" s="14" t="s">
        <v>11</v>
      </c>
      <c r="C21" s="16">
        <v>0</v>
      </c>
      <c r="D21" s="16">
        <v>0</v>
      </c>
      <c r="E21" s="21">
        <v>0</v>
      </c>
      <c r="F21" s="21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Q21" s="16">
        <f t="shared" si="6"/>
        <v>0</v>
      </c>
    </row>
    <row r="22" spans="1:17" s="15" customFormat="1" ht="15.75" x14ac:dyDescent="0.25">
      <c r="A22" s="14" t="s">
        <v>12</v>
      </c>
      <c r="C22" s="21">
        <v>-1770.79</v>
      </c>
      <c r="D22" s="21">
        <v>1701.55</v>
      </c>
      <c r="E22" s="21">
        <v>0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Q22" s="16">
        <f t="shared" si="6"/>
        <v>1701.55</v>
      </c>
    </row>
    <row r="23" spans="1:17" s="15" customFormat="1" ht="15.75" x14ac:dyDescent="0.25">
      <c r="A23" s="22" t="s">
        <v>13</v>
      </c>
      <c r="C23" s="37">
        <f t="shared" ref="C23" si="7">SUM(C20:C22)</f>
        <v>-31156.71</v>
      </c>
      <c r="D23" s="37">
        <f t="shared" ref="D23:O23" si="8">SUM(D20:D22)</f>
        <v>-7762.2599999999993</v>
      </c>
      <c r="E23" s="37">
        <f t="shared" si="8"/>
        <v>0</v>
      </c>
      <c r="F23" s="37">
        <f t="shared" si="8"/>
        <v>0</v>
      </c>
      <c r="G23" s="37">
        <f t="shared" si="8"/>
        <v>0</v>
      </c>
      <c r="H23" s="37">
        <f t="shared" si="8"/>
        <v>0</v>
      </c>
      <c r="I23" s="37">
        <f t="shared" si="8"/>
        <v>0</v>
      </c>
      <c r="J23" s="37">
        <f t="shared" si="8"/>
        <v>0</v>
      </c>
      <c r="K23" s="37">
        <f t="shared" si="8"/>
        <v>0</v>
      </c>
      <c r="L23" s="37">
        <f t="shared" si="8"/>
        <v>0</v>
      </c>
      <c r="M23" s="37">
        <f t="shared" si="8"/>
        <v>0</v>
      </c>
      <c r="N23" s="37">
        <f t="shared" si="8"/>
        <v>0</v>
      </c>
      <c r="O23" s="37">
        <f t="shared" si="8"/>
        <v>0</v>
      </c>
      <c r="Q23" s="37">
        <f t="shared" ref="Q23" si="9">SUM(Q20:Q22)</f>
        <v>-7762.2599999999993</v>
      </c>
    </row>
    <row r="24" spans="1:17" s="15" customFormat="1" ht="15.75" x14ac:dyDescent="0.25">
      <c r="A24" s="14" t="s">
        <v>14</v>
      </c>
      <c r="C24" s="21">
        <v>-6299.79</v>
      </c>
      <c r="D24" s="16">
        <v>-33.75</v>
      </c>
      <c r="E24" s="21">
        <v>0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Q24" s="16">
        <f t="shared" ref="Q24:Q26" si="10">SUM(D24:P24)</f>
        <v>-33.75</v>
      </c>
    </row>
    <row r="25" spans="1:17" s="15" customFormat="1" ht="15.75" x14ac:dyDescent="0.25">
      <c r="A25" s="14" t="s">
        <v>15</v>
      </c>
      <c r="C25" s="21">
        <v>-8755.4</v>
      </c>
      <c r="D25" s="16">
        <v>0</v>
      </c>
      <c r="E25" s="21">
        <v>0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Q25" s="16">
        <f t="shared" si="10"/>
        <v>0</v>
      </c>
    </row>
    <row r="26" spans="1:17" s="15" customFormat="1" ht="15.75" x14ac:dyDescent="0.25">
      <c r="A26" s="14" t="s">
        <v>7</v>
      </c>
      <c r="C26" s="21">
        <v>-2026.3</v>
      </c>
      <c r="D26" s="16">
        <v>0</v>
      </c>
      <c r="E26" s="21">
        <v>0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Q26" s="16">
        <f t="shared" si="10"/>
        <v>0</v>
      </c>
    </row>
    <row r="27" spans="1:17" s="11" customFormat="1" ht="15.75" x14ac:dyDescent="0.25">
      <c r="A27" s="17" t="s">
        <v>8</v>
      </c>
      <c r="C27" s="23">
        <f t="shared" ref="C27" si="11">SUM(C23:C26)</f>
        <v>-48238.200000000004</v>
      </c>
      <c r="D27" s="23">
        <f t="shared" ref="D27:O27" si="12">SUM(D23:D26)</f>
        <v>-7796.0099999999993</v>
      </c>
      <c r="E27" s="23">
        <f t="shared" si="12"/>
        <v>0</v>
      </c>
      <c r="F27" s="23">
        <f t="shared" si="12"/>
        <v>0</v>
      </c>
      <c r="G27" s="23">
        <f t="shared" si="12"/>
        <v>0</v>
      </c>
      <c r="H27" s="23">
        <f t="shared" si="12"/>
        <v>0</v>
      </c>
      <c r="I27" s="23">
        <f t="shared" si="12"/>
        <v>0</v>
      </c>
      <c r="J27" s="23">
        <f t="shared" si="12"/>
        <v>0</v>
      </c>
      <c r="K27" s="23">
        <f t="shared" si="12"/>
        <v>0</v>
      </c>
      <c r="L27" s="23">
        <f t="shared" si="12"/>
        <v>0</v>
      </c>
      <c r="M27" s="23">
        <f t="shared" si="12"/>
        <v>0</v>
      </c>
      <c r="N27" s="23">
        <f t="shared" si="12"/>
        <v>0</v>
      </c>
      <c r="O27" s="23">
        <f t="shared" si="12"/>
        <v>0</v>
      </c>
      <c r="Q27" s="23">
        <f t="shared" ref="Q27" si="13">SUM(Q23:Q26)</f>
        <v>-7796.0099999999993</v>
      </c>
    </row>
    <row r="28" spans="1:17" x14ac:dyDescent="0.25"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Q28" s="19"/>
    </row>
    <row r="29" spans="1:17" s="24" customFormat="1" ht="15.75" x14ac:dyDescent="0.25">
      <c r="A29" s="13" t="s">
        <v>16</v>
      </c>
      <c r="B29" s="1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Q29" s="20"/>
    </row>
    <row r="30" spans="1:17" s="25" customFormat="1" ht="15.75" x14ac:dyDescent="0.25">
      <c r="A30" s="14" t="s">
        <v>17</v>
      </c>
      <c r="B30" s="15"/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Q30" s="16">
        <f>SUM(E30:P30)</f>
        <v>0</v>
      </c>
    </row>
    <row r="31" spans="1:17" s="25" customFormat="1" ht="15.75" x14ac:dyDescent="0.25">
      <c r="A31" s="14" t="s">
        <v>18</v>
      </c>
      <c r="B31" s="15"/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Q31" s="16">
        <f>SUM(E31:P31)</f>
        <v>0</v>
      </c>
    </row>
    <row r="32" spans="1:17" s="25" customFormat="1" ht="15.75" x14ac:dyDescent="0.25">
      <c r="A32" s="14" t="s">
        <v>19</v>
      </c>
      <c r="B32" s="15"/>
      <c r="C32" s="21">
        <f>-706.49+0.4</f>
        <v>-706.09</v>
      </c>
      <c r="D32" s="21">
        <v>59.26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Q32" s="16">
        <f>SUM(D32:P32)</f>
        <v>59.26</v>
      </c>
    </row>
    <row r="33" spans="1:17" s="26" customFormat="1" ht="15.75" x14ac:dyDescent="0.25">
      <c r="A33" s="17" t="s">
        <v>8</v>
      </c>
      <c r="B33" s="11"/>
      <c r="C33" s="23">
        <f t="shared" ref="C33" si="14">SUM(C30:C32)</f>
        <v>-706.09</v>
      </c>
      <c r="D33" s="23">
        <f t="shared" ref="D33:O33" si="15">SUM(D30:D32)</f>
        <v>59.26</v>
      </c>
      <c r="E33" s="23">
        <f t="shared" si="15"/>
        <v>0</v>
      </c>
      <c r="F33" s="23">
        <f t="shared" si="15"/>
        <v>0</v>
      </c>
      <c r="G33" s="23">
        <f t="shared" si="15"/>
        <v>0</v>
      </c>
      <c r="H33" s="23">
        <f t="shared" si="15"/>
        <v>0</v>
      </c>
      <c r="I33" s="23">
        <f t="shared" si="15"/>
        <v>0</v>
      </c>
      <c r="J33" s="23">
        <f t="shared" si="15"/>
        <v>0</v>
      </c>
      <c r="K33" s="23">
        <f t="shared" si="15"/>
        <v>0</v>
      </c>
      <c r="L33" s="23">
        <f t="shared" si="15"/>
        <v>0</v>
      </c>
      <c r="M33" s="23">
        <f t="shared" si="15"/>
        <v>0</v>
      </c>
      <c r="N33" s="23">
        <f t="shared" si="15"/>
        <v>0</v>
      </c>
      <c r="O33" s="23">
        <f t="shared" si="15"/>
        <v>0</v>
      </c>
      <c r="Q33" s="23">
        <f t="shared" ref="Q33" si="16">SUM(Q30:Q32)</f>
        <v>59.26</v>
      </c>
    </row>
    <row r="34" spans="1:17" x14ac:dyDescent="0.25"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Q34" s="19"/>
    </row>
    <row r="35" spans="1:17" s="11" customFormat="1" ht="15.75" x14ac:dyDescent="0.25">
      <c r="A35" s="27" t="s">
        <v>20</v>
      </c>
      <c r="C35" s="28">
        <f t="shared" ref="C35:D35" si="17">C17+C27+C33</f>
        <v>-1882.190000000006</v>
      </c>
      <c r="D35" s="28">
        <f t="shared" si="17"/>
        <v>-7726.7699999999995</v>
      </c>
      <c r="E35" s="28">
        <f t="shared" ref="E35:O35" si="18">E17+E27+E33</f>
        <v>0</v>
      </c>
      <c r="F35" s="28">
        <f t="shared" si="18"/>
        <v>0</v>
      </c>
      <c r="G35" s="28">
        <f t="shared" si="18"/>
        <v>0</v>
      </c>
      <c r="H35" s="28">
        <f t="shared" si="18"/>
        <v>0</v>
      </c>
      <c r="I35" s="28">
        <f t="shared" si="18"/>
        <v>0</v>
      </c>
      <c r="J35" s="28">
        <f t="shared" si="18"/>
        <v>0</v>
      </c>
      <c r="K35" s="28">
        <f t="shared" si="18"/>
        <v>0</v>
      </c>
      <c r="L35" s="28">
        <f t="shared" si="18"/>
        <v>0</v>
      </c>
      <c r="M35" s="28">
        <f t="shared" si="18"/>
        <v>0</v>
      </c>
      <c r="N35" s="28">
        <f t="shared" si="18"/>
        <v>0</v>
      </c>
      <c r="O35" s="28">
        <f t="shared" si="18"/>
        <v>0</v>
      </c>
      <c r="Q35" s="28">
        <f t="shared" ref="Q35" si="19">Q17+Q27+Q33</f>
        <v>-7726.7699999999995</v>
      </c>
    </row>
    <row r="36" spans="1:17" s="29" customFormat="1" ht="15.75" x14ac:dyDescent="0.25"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Q36" s="30"/>
    </row>
    <row r="37" spans="1:17" s="33" customFormat="1" ht="15.75" x14ac:dyDescent="0.25">
      <c r="A37" s="31" t="s">
        <v>21</v>
      </c>
      <c r="B37" s="29"/>
      <c r="C37" s="32">
        <v>-11.08</v>
      </c>
      <c r="D37" s="32">
        <v>33.75</v>
      </c>
      <c r="E37" s="32">
        <v>0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Q37" s="16">
        <f>SUM(D37:P37)</f>
        <v>33.75</v>
      </c>
    </row>
    <row r="38" spans="1:17" x14ac:dyDescent="0.25"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Q38" s="19"/>
    </row>
    <row r="39" spans="1:17" s="11" customFormat="1" ht="16.5" thickBot="1" x14ac:dyDescent="0.3">
      <c r="A39" s="34" t="s">
        <v>22</v>
      </c>
      <c r="C39" s="35">
        <f t="shared" ref="C39" si="20">C8+C35+C37</f>
        <v>7692.8218899998374</v>
      </c>
      <c r="D39" s="35">
        <f t="shared" ref="D39:O39" si="21">D8+D35+D37</f>
        <v>-0.19811000016215985</v>
      </c>
      <c r="E39" s="35">
        <f t="shared" si="21"/>
        <v>-0.19811000016215985</v>
      </c>
      <c r="F39" s="35">
        <f t="shared" si="21"/>
        <v>-0.19811000016215985</v>
      </c>
      <c r="G39" s="35">
        <f t="shared" si="21"/>
        <v>-0.19811000016215985</v>
      </c>
      <c r="H39" s="35">
        <f t="shared" si="21"/>
        <v>-0.19811000016215985</v>
      </c>
      <c r="I39" s="35">
        <f t="shared" si="21"/>
        <v>-0.19811000016215985</v>
      </c>
      <c r="J39" s="35">
        <f t="shared" si="21"/>
        <v>-0.19811000016215985</v>
      </c>
      <c r="K39" s="35">
        <f t="shared" si="21"/>
        <v>-0.19811000016215985</v>
      </c>
      <c r="L39" s="35">
        <f t="shared" si="21"/>
        <v>-0.19811000016215985</v>
      </c>
      <c r="M39" s="35">
        <f t="shared" si="21"/>
        <v>-0.19811000016215985</v>
      </c>
      <c r="N39" s="35">
        <f t="shared" si="21"/>
        <v>-0.19811000016215985</v>
      </c>
      <c r="O39" s="35">
        <f t="shared" si="21"/>
        <v>-0.19811000016215985</v>
      </c>
      <c r="Q39" s="35">
        <f t="shared" ref="Q39" si="22">Q8+Q35+Q37</f>
        <v>-0.19811000016215985</v>
      </c>
    </row>
    <row r="40" spans="1:17" x14ac:dyDescent="0.25"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</row>
    <row r="41" spans="1:17" x14ac:dyDescent="0.25">
      <c r="A41" s="1" t="s">
        <v>41</v>
      </c>
    </row>
  </sheetData>
  <mergeCells count="3">
    <mergeCell ref="A1:Q1"/>
    <mergeCell ref="A2:Q2"/>
    <mergeCell ref="A3:Q3"/>
  </mergeCells>
  <printOptions horizontalCentered="1"/>
  <pageMargins left="0.70866141732283472" right="0.70866141732283472" top="1.1811023622047245" bottom="0.59055118110236227" header="0.31496062992125984" footer="0.31496062992125984"/>
  <pageSetup paperSize="9" scale="70" orientation="landscape" r:id="rId1"/>
  <headerFooter>
    <oddHeader>&amp;L&amp;G</oddHeader>
    <oddFooter>&amp;C &amp;P de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aa82ce25580fd5affe4eca9ad2b2492c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90765ce7757a6544f601194a284ec389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12B289-54E6-4118-940A-44DDDD61137C}"/>
</file>

<file path=customXml/itemProps2.xml><?xml version="1.0" encoding="utf-8"?>
<ds:datastoreItem xmlns:ds="http://schemas.openxmlformats.org/officeDocument/2006/customXml" ds:itemID="{E3725997-6014-4BBA-A7D5-14E2229B94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BALANÇO OPERACIONAIS</vt:lpstr>
      <vt:lpstr>DRE</vt:lpstr>
      <vt:lpstr>DFC</vt:lpstr>
      <vt:lpstr>CONCILIAÇÃO</vt:lpstr>
      <vt:lpstr>ICESP-CGs OP 88700_701</vt:lpstr>
      <vt:lpstr>CONCILIAÇÃO!Area_de_impressao</vt:lpstr>
      <vt:lpstr>DFC!Area_de_impressao</vt:lpstr>
      <vt:lpstr>'ICESP-CGs OP 88700_701'!Area_de_impressao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Cristiane Crespi</dc:creator>
  <cp:lastModifiedBy>Daniela Sousa de Brito Ignacio</cp:lastModifiedBy>
  <cp:lastPrinted>2024-02-23T12:43:42Z</cp:lastPrinted>
  <dcterms:created xsi:type="dcterms:W3CDTF">2018-09-18T19:31:35Z</dcterms:created>
  <dcterms:modified xsi:type="dcterms:W3CDTF">2024-02-29T13:50:18Z</dcterms:modified>
</cp:coreProperties>
</file>