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A1A15A8F-E115-474D-B9D3-FB6B0BF5B6AC}" xr6:coauthVersionLast="47" xr6:coauthVersionMax="47" xr10:uidLastSave="{00000000-0000-0000-0000-000000000000}"/>
  <bookViews>
    <workbookView xWindow="-120" yWindow="-120" windowWidth="29040" windowHeight="15840" xr2:uid="{DD0ECDE7-538D-405C-880C-BFA0617F84C8}"/>
  </bookViews>
  <sheets>
    <sheet name="Balanço" sheetId="3" r:id="rId1"/>
    <sheet name="DRE" sheetId="4" r:id="rId2"/>
    <sheet name="HC- PERDIZES - DFC" sheetId="1" r:id="rId3"/>
    <sheet name="CONCILIAÇÃO" sheetId="2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Balanço!$A$7:$A$28</definedName>
    <definedName name="_xlnm._FilterDatabase" localSheetId="1" hidden="1">DRE!$A$7:$A$15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CONCILIAÇÃO!$A$1:$N$19</definedName>
    <definedName name="_xlnm.Print_Area" localSheetId="2">'HC- PERDIZES - DFC'!$A$1:$P$42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 localSheetId="2">[2]Plan1!$J$5:$K$1422</definedName>
    <definedName name="tbCG">[3]Plan1!$J$5:$K$1422</definedName>
    <definedName name="tbEspTit" localSheetId="2">[2]Plan1!$A$5:$B$7</definedName>
    <definedName name="tbEspTit">[3]Plan1!$A$5:$B$7</definedName>
    <definedName name="tbTpReceita" localSheetId="2">[2]Plan1!$D$5:$E$10</definedName>
    <definedName name="tbTpReceita">[3]Plan1!$D$5:$E$10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4" l="1"/>
  <c r="M26" i="4"/>
  <c r="L26" i="4"/>
  <c r="K26" i="4"/>
  <c r="J26" i="4"/>
  <c r="I26" i="4"/>
  <c r="H26" i="4"/>
  <c r="G26" i="4"/>
  <c r="F26" i="4"/>
  <c r="E26" i="4"/>
  <c r="D26" i="4"/>
  <c r="C26" i="4"/>
  <c r="B26" i="4"/>
  <c r="N26" i="4" s="1"/>
  <c r="B24" i="4"/>
  <c r="B29" i="4" s="1"/>
  <c r="N22" i="4"/>
  <c r="N21" i="4"/>
  <c r="N20" i="4"/>
  <c r="N19" i="4"/>
  <c r="N18" i="4"/>
  <c r="N17" i="4"/>
  <c r="N16" i="4"/>
  <c r="N15" i="4"/>
  <c r="M14" i="4"/>
  <c r="L14" i="4"/>
  <c r="K14" i="4"/>
  <c r="K24" i="4" s="1"/>
  <c r="K29" i="4" s="1"/>
  <c r="J14" i="4"/>
  <c r="I14" i="4"/>
  <c r="H14" i="4"/>
  <c r="H24" i="4" s="1"/>
  <c r="H29" i="4" s="1"/>
  <c r="G14" i="4"/>
  <c r="F14" i="4"/>
  <c r="E14" i="4"/>
  <c r="D14" i="4"/>
  <c r="C14" i="4"/>
  <c r="B14" i="4"/>
  <c r="N14" i="4" s="1"/>
  <c r="N12" i="4"/>
  <c r="N11" i="4"/>
  <c r="N10" i="4"/>
  <c r="M9" i="4"/>
  <c r="M24" i="4" s="1"/>
  <c r="M29" i="4" s="1"/>
  <c r="L9" i="4"/>
  <c r="L24" i="4" s="1"/>
  <c r="L29" i="4" s="1"/>
  <c r="K9" i="4"/>
  <c r="J9" i="4"/>
  <c r="J24" i="4" s="1"/>
  <c r="J29" i="4" s="1"/>
  <c r="I9" i="4"/>
  <c r="I24" i="4" s="1"/>
  <c r="I29" i="4" s="1"/>
  <c r="H9" i="4"/>
  <c r="G9" i="4"/>
  <c r="G24" i="4" s="1"/>
  <c r="G29" i="4" s="1"/>
  <c r="F9" i="4"/>
  <c r="F24" i="4" s="1"/>
  <c r="F29" i="4" s="1"/>
  <c r="E9" i="4"/>
  <c r="E24" i="4" s="1"/>
  <c r="E29" i="4" s="1"/>
  <c r="D9" i="4"/>
  <c r="D24" i="4" s="1"/>
  <c r="D29" i="4" s="1"/>
  <c r="C9" i="4"/>
  <c r="C24" i="4" s="1"/>
  <c r="C29" i="4" s="1"/>
  <c r="B9" i="4"/>
  <c r="N9" i="4" s="1"/>
  <c r="N26" i="3"/>
  <c r="M26" i="3"/>
  <c r="M18" i="3" s="1"/>
  <c r="L26" i="3"/>
  <c r="L18" i="3" s="1"/>
  <c r="K26" i="3"/>
  <c r="J26" i="3"/>
  <c r="J18" i="3" s="1"/>
  <c r="I26" i="3"/>
  <c r="H26" i="3"/>
  <c r="G26" i="3"/>
  <c r="F26" i="3"/>
  <c r="F18" i="3" s="1"/>
  <c r="E26" i="3"/>
  <c r="E18" i="3" s="1"/>
  <c r="D26" i="3"/>
  <c r="B26" i="3"/>
  <c r="H24" i="3"/>
  <c r="G24" i="3"/>
  <c r="G19" i="3" s="1"/>
  <c r="G18" i="3" s="1"/>
  <c r="F24" i="3"/>
  <c r="N19" i="3"/>
  <c r="M19" i="3"/>
  <c r="L19" i="3"/>
  <c r="K19" i="3"/>
  <c r="J19" i="3"/>
  <c r="I19" i="3"/>
  <c r="I18" i="3" s="1"/>
  <c r="H19" i="3"/>
  <c r="H18" i="3" s="1"/>
  <c r="F19" i="3"/>
  <c r="E19" i="3"/>
  <c r="D19" i="3"/>
  <c r="B19" i="3"/>
  <c r="N18" i="3"/>
  <c r="K18" i="3"/>
  <c r="D18" i="3"/>
  <c r="B18" i="3"/>
  <c r="N16" i="3"/>
  <c r="M16" i="3"/>
  <c r="M9" i="3" s="1"/>
  <c r="L16" i="3"/>
  <c r="K16" i="3"/>
  <c r="K9" i="3" s="1"/>
  <c r="J16" i="3"/>
  <c r="I16" i="3"/>
  <c r="H16" i="3"/>
  <c r="H9" i="3" s="1"/>
  <c r="G16" i="3"/>
  <c r="F16" i="3"/>
  <c r="F9" i="3" s="1"/>
  <c r="E16" i="3"/>
  <c r="D16" i="3"/>
  <c r="D9" i="3" s="1"/>
  <c r="B16" i="3"/>
  <c r="E15" i="3"/>
  <c r="N10" i="3"/>
  <c r="M10" i="3"/>
  <c r="L10" i="3"/>
  <c r="K10" i="3"/>
  <c r="J10" i="3"/>
  <c r="J9" i="3" s="1"/>
  <c r="I10" i="3"/>
  <c r="H10" i="3"/>
  <c r="G10" i="3"/>
  <c r="F10" i="3"/>
  <c r="E10" i="3"/>
  <c r="E9" i="3" s="1"/>
  <c r="D10" i="3"/>
  <c r="B10" i="3"/>
  <c r="N9" i="3"/>
  <c r="L9" i="3"/>
  <c r="I9" i="3"/>
  <c r="G9" i="3"/>
  <c r="B9" i="3"/>
  <c r="N29" i="4" l="1"/>
  <c r="N24" i="4"/>
  <c r="N18" i="2" l="1"/>
  <c r="M18" i="2"/>
  <c r="L18" i="2"/>
  <c r="K18" i="2"/>
  <c r="I18" i="2"/>
  <c r="H18" i="2"/>
  <c r="G18" i="2"/>
  <c r="F18" i="2"/>
  <c r="E18" i="2"/>
  <c r="D18" i="2"/>
  <c r="C18" i="2"/>
  <c r="J13" i="2"/>
  <c r="J18" i="2" s="1"/>
  <c r="P39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P33" i="1"/>
  <c r="P32" i="1"/>
  <c r="P35" i="1" s="1"/>
  <c r="K29" i="1"/>
  <c r="H29" i="1"/>
  <c r="E29" i="1"/>
  <c r="P27" i="1"/>
  <c r="P26" i="1"/>
  <c r="P25" i="1"/>
  <c r="N24" i="1"/>
  <c r="N29" i="1" s="1"/>
  <c r="M24" i="1"/>
  <c r="M29" i="1" s="1"/>
  <c r="L24" i="1"/>
  <c r="L29" i="1" s="1"/>
  <c r="K24" i="1"/>
  <c r="J24" i="1"/>
  <c r="J29" i="1" s="1"/>
  <c r="I24" i="1"/>
  <c r="I29" i="1" s="1"/>
  <c r="H24" i="1"/>
  <c r="F24" i="1"/>
  <c r="F29" i="1" s="1"/>
  <c r="E24" i="1"/>
  <c r="C24" i="1"/>
  <c r="C29" i="1" s="1"/>
  <c r="P23" i="1"/>
  <c r="P22" i="1"/>
  <c r="P21" i="1"/>
  <c r="P24" i="1" s="1"/>
  <c r="P29" i="1" s="1"/>
  <c r="G21" i="1"/>
  <c r="G24" i="1" s="1"/>
  <c r="G29" i="1" s="1"/>
  <c r="D21" i="1"/>
  <c r="D24" i="1" s="1"/>
  <c r="D29" i="1" s="1"/>
  <c r="N18" i="1"/>
  <c r="M18" i="1"/>
  <c r="L18" i="1"/>
  <c r="L37" i="1" s="1"/>
  <c r="K18" i="1"/>
  <c r="K37" i="1" s="1"/>
  <c r="J18" i="1"/>
  <c r="J37" i="1" s="1"/>
  <c r="I18" i="1"/>
  <c r="H18" i="1"/>
  <c r="H37" i="1" s="1"/>
  <c r="G18" i="1"/>
  <c r="F18" i="1"/>
  <c r="F37" i="1" s="1"/>
  <c r="E18" i="1"/>
  <c r="E37" i="1" s="1"/>
  <c r="D18" i="1"/>
  <c r="D37" i="1" s="1"/>
  <c r="C18" i="1"/>
  <c r="P17" i="1"/>
  <c r="P16" i="1"/>
  <c r="P15" i="1"/>
  <c r="P14" i="1"/>
  <c r="P13" i="1"/>
  <c r="P12" i="1"/>
  <c r="P18" i="1" s="1"/>
  <c r="P9" i="1"/>
  <c r="G37" i="1" l="1"/>
  <c r="P37" i="1"/>
  <c r="P41" i="1" s="1"/>
  <c r="I37" i="1"/>
  <c r="M37" i="1"/>
  <c r="N37" i="1"/>
  <c r="C37" i="1"/>
  <c r="C41" i="1" s="1"/>
  <c r="D9" i="1" s="1"/>
  <c r="D41" i="1" s="1"/>
  <c r="E9" i="1" s="1"/>
  <c r="E41" i="1" s="1"/>
  <c r="F9" i="1" s="1"/>
  <c r="F41" i="1" s="1"/>
  <c r="G9" i="1" s="1"/>
  <c r="G41" i="1" s="1"/>
  <c r="H9" i="1" s="1"/>
  <c r="H41" i="1" s="1"/>
  <c r="I9" i="1" s="1"/>
  <c r="I41" i="1" s="1"/>
  <c r="J9" i="1" s="1"/>
  <c r="J41" i="1" s="1"/>
  <c r="K9" i="1" s="1"/>
  <c r="K41" i="1" s="1"/>
  <c r="L9" i="1" s="1"/>
  <c r="L41" i="1" s="1"/>
  <c r="M9" i="1" s="1"/>
  <c r="M41" i="1" s="1"/>
  <c r="N9" i="1" s="1"/>
  <c r="N41" i="1" s="1"/>
</calcChain>
</file>

<file path=xl/sharedStrings.xml><?xml version="1.0" encoding="utf-8"?>
<sst xmlns="http://schemas.openxmlformats.org/spreadsheetml/2006/main" count="132" uniqueCount="110">
  <si>
    <t>HCFMUSP PERDIZES -  Contrato de Gestão nº 02/2022 (CG 75.000)</t>
  </si>
  <si>
    <t>Fluxos de caixa de janeiro a dezembro/2023 (R$ mil)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</si>
  <si>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</si>
  <si>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</si>
  <si>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</si>
  <si>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</si>
  <si>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</si>
  <si>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</si>
  <si>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</si>
  <si>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</si>
  <si>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</si>
  <si>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</si>
  <si>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</si>
  <si>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</si>
  <si>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</si>
  <si>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</si>
  <si>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</si>
  <si>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</si>
  <si>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</si>
  <si>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</si>
  <si>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</si>
  <si>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</si>
  <si>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</si>
  <si>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</si>
  <si>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</si>
  <si>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</si>
  <si>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</si>
  <si>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</si>
  <si>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</si>
  <si>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</si>
  <si>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.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</si>
  <si>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</si>
  <si>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</si>
  <si>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</si>
  <si>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</si>
  <si>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</si>
  <si>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</si>
  <si>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</si>
  <si>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</si>
  <si>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</si>
  <si>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</si>
  <si>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</si>
  <si>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</si>
  <si>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</si>
  <si>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</si>
  <si>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</si>
  <si>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HCFMUSP PERDIZES</t>
  </si>
  <si>
    <t>CONTRATO DE GESTÃO N.º 02/2022</t>
  </si>
  <si>
    <t>BALANÇOS PATRIMONIAIS DE DEZEMBRO DE 2022 A DEZEMBRO DE 2023 (EM R$)</t>
  </si>
  <si>
    <t>SD 31/12/2022</t>
  </si>
  <si>
    <t>SD 31/01/2023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</si>
  <si>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</si>
  <si>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</si>
  <si>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</si>
  <si>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</si>
  <si>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</si>
  <si>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</si>
  <si>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</si>
  <si>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</si>
  <si>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</si>
  <si>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</si>
  <si>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</si>
  <si>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</si>
  <si>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</si>
  <si>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</si>
  <si>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</si>
  <si>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</si>
  <si>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</si>
  <si>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</si>
  <si>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</si>
  <si>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</si>
  <si>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</si>
  <si>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</si>
  <si>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</si>
  <si>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</si>
  <si>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</si>
  <si>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</si>
  <si>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PASSIVO NÃO CIRCULANTE</t>
  </si>
  <si>
    <t>PATRIMÔNIO LÍQUIDO</t>
  </si>
  <si>
    <t>RESULTADO ACUMULADO</t>
  </si>
  <si>
    <t>RESULTADO DO PERÍODO</t>
  </si>
  <si>
    <t>DEMONSTRAÇÕES DOS RESULTADOS DE JANEIRO A DEZEMBRO DE 2023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</si>
  <si>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</si>
  <si>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</si>
  <si>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</si>
  <si>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</si>
  <si>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</si>
  <si>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</si>
  <si>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</si>
  <si>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</si>
  <si>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</si>
  <si>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</si>
  <si>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</si>
  <si>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</si>
  <si>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 OPERACIONAIS</t>
  </si>
  <si>
    <t>CONTRATO DE GESTÃO Nº 02/2022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</si>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</sst>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name val="Franklin Gothic Medium"/>
      <family val="2"/>
    </font>
    <font>
      <sz val="11"/>
      <color rgb="FFC63527"/>
      <name val="Verdana"/>
      <family val="2"/>
    </font>
    <font>
      <sz val="11"/>
      <color rgb="FFFF0000"/>
      <name val="Franklin Gothic Medium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b/>
      <sz val="11"/>
      <color theme="1"/>
      <name val="Franklin Gothic Medium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b/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27" fillId="0" borderId="0">
      <alignment vertical="top"/>
    </xf>
    <xf numFmtId="43" fontId="29" fillId="0" borderId="0" applyFont="0" applyFill="0" applyBorder="0" applyAlignment="0" applyProtection="0"/>
    <xf numFmtId="0" fontId="34" fillId="0" borderId="0">
      <alignment vertical="top"/>
    </xf>
    <xf numFmtId="166" fontId="27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38" fontId="11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4" xfId="0" applyFont="1" applyBorder="1" applyAlignment="1">
      <alignment horizontal="left" vertical="center" indent="2"/>
    </xf>
    <xf numFmtId="0" fontId="12" fillId="0" borderId="0" xfId="0" applyFont="1" applyAlignment="1">
      <alignment vertical="center"/>
    </xf>
    <xf numFmtId="164" fontId="12" fillId="0" borderId="5" xfId="0" applyNumberFormat="1" applyFont="1" applyBorder="1" applyAlignment="1">
      <alignment vertical="center"/>
    </xf>
    <xf numFmtId="0" fontId="10" fillId="0" borderId="0" xfId="0" applyFont="1"/>
    <xf numFmtId="0" fontId="11" fillId="2" borderId="4" xfId="0" applyFont="1" applyFill="1" applyBorder="1" applyAlignment="1">
      <alignment horizontal="left" vertical="center" indent="2"/>
    </xf>
    <xf numFmtId="164" fontId="11" fillId="2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12" fillId="0" borderId="5" xfId="0" applyNumberFormat="1" applyFont="1" applyBorder="1" applyAlignment="1">
      <alignment vertical="center"/>
    </xf>
    <xf numFmtId="0" fontId="14" fillId="3" borderId="4" xfId="0" applyFont="1" applyFill="1" applyBorder="1" applyAlignment="1">
      <alignment horizontal="left" vertical="center" indent="3"/>
    </xf>
    <xf numFmtId="0" fontId="14" fillId="3" borderId="0" xfId="0" applyFont="1" applyFill="1" applyAlignment="1">
      <alignment vertical="center"/>
    </xf>
    <xf numFmtId="165" fontId="14" fillId="3" borderId="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11" fillId="3" borderId="4" xfId="0" applyNumberFormat="1" applyFont="1" applyFill="1" applyBorder="1" applyAlignment="1">
      <alignment horizontal="left" vertical="center" indent="2"/>
    </xf>
    <xf numFmtId="164" fontId="11" fillId="3" borderId="0" xfId="0" applyNumberFormat="1" applyFont="1" applyFill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4" xfId="0" applyFont="1" applyBorder="1" applyAlignment="1">
      <alignment horizontal="left" vertical="center"/>
    </xf>
    <xf numFmtId="165" fontId="17" fillId="0" borderId="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2"/>
    </xf>
    <xf numFmtId="3" fontId="12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 indent="2"/>
    </xf>
    <xf numFmtId="3" fontId="12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3" fontId="7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64" fontId="11" fillId="4" borderId="8" xfId="0" applyNumberFormat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43" fontId="30" fillId="0" borderId="0" xfId="2" applyFont="1" applyAlignment="1">
      <alignment horizontal="right" vertical="center"/>
    </xf>
    <xf numFmtId="4" fontId="28" fillId="0" borderId="0" xfId="2" applyNumberFormat="1" applyFont="1" applyFill="1" applyAlignment="1">
      <alignment horizontal="right" vertical="center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35" fillId="5" borderId="0" xfId="3" applyFont="1" applyFill="1" applyAlignment="1">
      <alignment horizontal="center" vertical="center"/>
    </xf>
    <xf numFmtId="0" fontId="36" fillId="6" borderId="0" xfId="1" applyFont="1" applyFill="1" applyAlignment="1">
      <alignment vertical="center"/>
    </xf>
    <xf numFmtId="3" fontId="36" fillId="6" borderId="0" xfId="2" applyNumberFormat="1" applyFont="1" applyFill="1" applyAlignment="1">
      <alignment horizontal="right" vertical="center"/>
    </xf>
    <xf numFmtId="0" fontId="37" fillId="0" borderId="0" xfId="1" applyFont="1" applyAlignment="1">
      <alignment vertical="center"/>
    </xf>
    <xf numFmtId="0" fontId="36" fillId="7" borderId="0" xfId="1" applyFont="1" applyFill="1" applyAlignment="1">
      <alignment vertical="center"/>
    </xf>
    <xf numFmtId="3" fontId="36" fillId="7" borderId="0" xfId="2" applyNumberFormat="1" applyFont="1" applyFill="1" applyAlignment="1">
      <alignment horizontal="right" vertical="center"/>
    </xf>
    <xf numFmtId="0" fontId="37" fillId="0" borderId="0" xfId="1" applyFont="1" applyAlignment="1">
      <alignment horizontal="left" vertical="center" indent="1"/>
    </xf>
    <xf numFmtId="3" fontId="37" fillId="0" borderId="0" xfId="2" applyNumberFormat="1" applyFont="1" applyFill="1" applyAlignment="1">
      <alignment horizontal="right" vertical="center"/>
    </xf>
    <xf numFmtId="0" fontId="38" fillId="0" borderId="0" xfId="1" applyFont="1" applyAlignment="1">
      <alignment vertical="center"/>
    </xf>
    <xf numFmtId="4" fontId="38" fillId="0" borderId="0" xfId="1" applyNumberFormat="1" applyFont="1" applyAlignment="1">
      <alignment vertical="center"/>
    </xf>
    <xf numFmtId="166" fontId="38" fillId="0" borderId="0" xfId="4" applyFont="1" applyFill="1" applyAlignment="1">
      <alignment vertical="center"/>
    </xf>
    <xf numFmtId="3" fontId="38" fillId="0" borderId="0" xfId="1" applyNumberFormat="1" applyFont="1" applyAlignment="1">
      <alignment vertical="center"/>
    </xf>
    <xf numFmtId="4" fontId="28" fillId="0" borderId="0" xfId="1" applyNumberFormat="1" applyFont="1" applyAlignment="1">
      <alignment vertical="center"/>
    </xf>
    <xf numFmtId="0" fontId="31" fillId="0" borderId="0" xfId="1" applyFont="1" applyAlignment="1">
      <alignment vertical="center"/>
    </xf>
    <xf numFmtId="166" fontId="32" fillId="0" borderId="0" xfId="4" applyFont="1" applyFill="1" applyBorder="1" applyAlignment="1" applyProtection="1">
      <alignment vertical="center"/>
    </xf>
    <xf numFmtId="0" fontId="33" fillId="0" borderId="0" xfId="1" applyFont="1" applyAlignment="1">
      <alignment vertical="center" wrapText="1"/>
    </xf>
    <xf numFmtId="0" fontId="33" fillId="0" borderId="0" xfId="1" applyFont="1" applyAlignment="1">
      <alignment vertical="center"/>
    </xf>
    <xf numFmtId="166" fontId="32" fillId="0" borderId="0" xfId="4" applyFont="1" applyAlignment="1">
      <alignment vertical="center"/>
    </xf>
    <xf numFmtId="166" fontId="37" fillId="0" borderId="0" xfId="4" applyFont="1" applyAlignment="1">
      <alignment vertical="center"/>
    </xf>
    <xf numFmtId="4" fontId="37" fillId="0" borderId="0" xfId="1" applyNumberFormat="1" applyFont="1" applyAlignment="1">
      <alignment vertical="center"/>
    </xf>
    <xf numFmtId="4" fontId="37" fillId="0" borderId="0" xfId="2" applyNumberFormat="1" applyFont="1" applyAlignment="1">
      <alignment horizontal="right" vertical="center"/>
    </xf>
    <xf numFmtId="3" fontId="37" fillId="0" borderId="0" xfId="2" applyNumberFormat="1" applyFont="1" applyAlignment="1">
      <alignment horizontal="right" vertical="center"/>
    </xf>
    <xf numFmtId="166" fontId="37" fillId="0" borderId="0" xfId="4" applyFont="1" applyFill="1" applyAlignment="1">
      <alignment vertical="center"/>
    </xf>
    <xf numFmtId="43" fontId="37" fillId="0" borderId="0" xfId="1" applyNumberFormat="1" applyFont="1" applyAlignment="1">
      <alignment vertical="center"/>
    </xf>
    <xf numFmtId="0" fontId="36" fillId="8" borderId="0" xfId="1" applyFont="1" applyFill="1" applyAlignment="1">
      <alignment horizontal="left" vertical="center" indent="1"/>
    </xf>
    <xf numFmtId="3" fontId="36" fillId="0" borderId="0" xfId="2" applyNumberFormat="1" applyFont="1" applyFill="1" applyAlignment="1">
      <alignment horizontal="right" vertical="center"/>
    </xf>
    <xf numFmtId="0" fontId="37" fillId="0" borderId="0" xfId="1" applyFont="1" applyAlignment="1">
      <alignment horizontal="left" vertical="center" indent="2"/>
    </xf>
    <xf numFmtId="4" fontId="27" fillId="0" borderId="0" xfId="2" applyNumberFormat="1" applyFont="1" applyFill="1" applyAlignment="1">
      <alignment horizontal="right" vertical="center"/>
    </xf>
    <xf numFmtId="3" fontId="37" fillId="0" borderId="0" xfId="4" applyNumberFormat="1" applyFont="1" applyAlignment="1">
      <alignment horizontal="right" vertical="center"/>
    </xf>
    <xf numFmtId="0" fontId="36" fillId="0" borderId="0" xfId="1" applyFont="1" applyAlignment="1">
      <alignment vertical="center"/>
    </xf>
    <xf numFmtId="0" fontId="36" fillId="9" borderId="0" xfId="1" applyFont="1" applyFill="1" applyAlignment="1">
      <alignment vertical="center"/>
    </xf>
    <xf numFmtId="3" fontId="36" fillId="9" borderId="0" xfId="2" applyNumberFormat="1" applyFont="1" applyFill="1" applyAlignment="1">
      <alignment horizontal="right" vertical="center"/>
    </xf>
    <xf numFmtId="3" fontId="37" fillId="0" borderId="0" xfId="1" applyNumberFormat="1" applyFont="1" applyAlignment="1">
      <alignment vertical="center"/>
    </xf>
    <xf numFmtId="0" fontId="39" fillId="10" borderId="0" xfId="1" applyFont="1" applyFill="1" applyAlignment="1">
      <alignment vertical="center"/>
    </xf>
    <xf numFmtId="3" fontId="39" fillId="10" borderId="0" xfId="2" applyNumberFormat="1" applyFont="1" applyFill="1" applyAlignment="1">
      <alignment horizontal="right" vertical="center"/>
    </xf>
  </cellXfs>
  <cellStyles count="5">
    <cellStyle name="Normal" xfId="0" builtinId="0"/>
    <cellStyle name="Normal 2" xfId="3" xr:uid="{E565EDC7-784B-4B6C-A879-1DE48D90C0D5}"/>
    <cellStyle name="Normal 2 4 2" xfId="1" xr:uid="{8C1259F9-29C7-42D3-A3C2-220024C57EA4}"/>
    <cellStyle name="Vírgula 2" xfId="2" xr:uid="{2CE508F5-5D1B-473A-BBC7-9D8900243245}"/>
    <cellStyle name="Vírgula 3" xfId="4" xr:uid="{AE2C59E0-EDC4-4BB8-B980-18C1259569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964406</xdr:colOff>
      <xdr:row>1</xdr:row>
      <xdr:rowOff>104111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33C239-2278-4FB1-8FD3-6AB57A87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89956" cy="96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797718</xdr:colOff>
      <xdr:row>0</xdr:row>
      <xdr:rowOff>924266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7BE6D4-82DB-4D1F-B1C0-DEF7FE2B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42418" cy="924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1</xdr:rowOff>
    </xdr:from>
    <xdr:to>
      <xdr:col>15</xdr:col>
      <xdr:colOff>802820</xdr:colOff>
      <xdr:row>1</xdr:row>
      <xdr:rowOff>23723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FCC30C-8233-4CF6-B9D8-2D51538FC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1"/>
          <a:ext cx="14129656" cy="976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631031</xdr:colOff>
      <xdr:row>0</xdr:row>
      <xdr:rowOff>888295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4D347A-6490-4E9D-B5F2-26A93D7B98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13737431" cy="8882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3\12%20-%20Dezembro23\d%20DFC-%20%20HC%20PERDIZES%20CTR%20GEST&#195;O%20DEZEMBRO%202023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3/12%20-%20Dezembro23/d%20DFC-%20%20HC%20PERDIZES%20CTR%20GEST&#195;O%20DEZ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3\12%20-%20Dezembro23\Arquivos%20Contabilidade\DEZEMBRO%2023_Oficial_Cont_Operacional_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3/12%20-%20Dezembro23/Arquivos%20Contabilidade/DEZEMBRO%2023_Oficial_Cont_Operacion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Gs OP 88700_701"/>
      <sheetName val="HC- PERDIZES -CONSOLIDADO"/>
      <sheetName val="HC- PERDIZES"/>
      <sheetName val="CONCILIAÇÃO"/>
      <sheetName val="HC- PERDIZES-NOP 31.7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"/>
      <sheetName val="D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DF88-2EB3-4EDD-B118-6E43CD12FB36}">
  <sheetPr>
    <pageSetUpPr fitToPage="1"/>
  </sheetPr>
  <dimension ref="A1:N35"/>
  <sheetViews>
    <sheetView showGridLines="0" tabSelected="1" topLeftCell="A2" zoomScale="82" zoomScaleNormal="82" workbookViewId="0">
      <selection activeCell="H17" sqref="H17"/>
    </sheetView>
  </sheetViews>
  <sheetFormatPr defaultColWidth="6.85546875" defaultRowHeight="15" customHeight="1" x14ac:dyDescent="0.25"/>
  <cols>
    <col min="1" max="1" width="47" style="80" customWidth="1"/>
    <col min="2" max="13" width="14.7109375" style="80" customWidth="1"/>
    <col min="14" max="14" width="15.5703125" style="80" bestFit="1" customWidth="1"/>
    <col min="15" max="16384" width="6.85546875" style="80"/>
  </cols>
  <sheetData>
    <row r="1" spans="1:14" s="63" customFormat="1" ht="67.5" customHeight="1" x14ac:dyDescent="0.25"/>
    <row r="2" spans="1:14" s="63" customFormat="1" ht="30.75" customHeight="1" x14ac:dyDescent="0.25">
      <c r="B2" s="64"/>
      <c r="C2" s="64"/>
      <c r="D2" s="64"/>
      <c r="E2" s="65"/>
      <c r="F2" s="64"/>
      <c r="G2" s="64"/>
      <c r="H2" s="64"/>
      <c r="I2" s="64"/>
      <c r="J2" s="64"/>
    </row>
    <row r="3" spans="1:14" s="68" customFormat="1" ht="15.95" customHeight="1" x14ac:dyDescent="0.25">
      <c r="A3" s="66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7"/>
      <c r="N3" s="67"/>
    </row>
    <row r="4" spans="1:14" s="68" customFormat="1" ht="15.95" customHeight="1" x14ac:dyDescent="0.25">
      <c r="A4" s="69" t="s">
        <v>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  <c r="M4" s="70"/>
      <c r="N4" s="70"/>
    </row>
    <row r="5" spans="1:14" s="68" customFormat="1" ht="15.95" customHeight="1" x14ac:dyDescent="0.25">
      <c r="A5" s="69" t="s">
        <v>48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  <c r="M5" s="70"/>
      <c r="N5" s="70"/>
    </row>
    <row r="6" spans="1:14" s="63" customFormat="1" ht="15.95" customHeight="1" x14ac:dyDescent="0.25">
      <c r="B6" s="64"/>
      <c r="C6" s="64"/>
      <c r="D6" s="64"/>
      <c r="E6" s="65"/>
      <c r="F6" s="64"/>
      <c r="G6" s="64"/>
      <c r="H6" s="64"/>
      <c r="I6" s="64"/>
      <c r="J6" s="64"/>
    </row>
    <row r="7" spans="1:14" s="63" customFormat="1" ht="15.95" customHeight="1" x14ac:dyDescent="0.25">
      <c r="A7" s="71"/>
      <c r="B7" s="72" t="s">
        <v>49</v>
      </c>
      <c r="C7" s="72" t="s">
        <v>50</v>
      </c>
      <c r="D7" s="72" t="s">
        <v>51</v>
      </c>
      <c r="E7" s="72" t="s">
        <v>52</v>
      </c>
      <c r="F7" s="72" t="s">
        <v>53</v>
      </c>
      <c r="G7" s="72" t="s">
        <v>54</v>
      </c>
      <c r="H7" s="72" t="s">
        <v>55</v>
      </c>
      <c r="I7" s="72" t="s">
        <v>56</v>
      </c>
      <c r="J7" s="72" t="s">
        <v>57</v>
      </c>
      <c r="K7" s="72" t="s">
        <v>58</v>
      </c>
      <c r="L7" s="72" t="s">
        <v>59</v>
      </c>
      <c r="M7" s="72" t="s">
        <v>60</v>
      </c>
      <c r="N7" s="72" t="s">
        <v>61</v>
      </c>
    </row>
    <row r="8" spans="1:14" s="63" customFormat="1" ht="15.9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s="75" customFormat="1" ht="21.95" customHeight="1" x14ac:dyDescent="0.25">
      <c r="A9" s="73" t="s">
        <v>62</v>
      </c>
      <c r="B9" s="74">
        <f>B10+B16</f>
        <v>15402525.68</v>
      </c>
      <c r="C9" s="74">
        <v>22847635.420000002</v>
      </c>
      <c r="D9" s="74">
        <f t="shared" ref="D9:M9" si="0">D10+D16</f>
        <v>30144573.439999998</v>
      </c>
      <c r="E9" s="74">
        <f t="shared" si="0"/>
        <v>36911522.280000001</v>
      </c>
      <c r="F9" s="74">
        <f t="shared" si="0"/>
        <v>43242494.750000007</v>
      </c>
      <c r="G9" s="74">
        <f t="shared" si="0"/>
        <v>48917059.659999996</v>
      </c>
      <c r="H9" s="74">
        <f t="shared" si="0"/>
        <v>54523228.329999998</v>
      </c>
      <c r="I9" s="74">
        <f t="shared" si="0"/>
        <v>59811392.229999997</v>
      </c>
      <c r="J9" s="74">
        <f t="shared" si="0"/>
        <v>64807143.850000001</v>
      </c>
      <c r="K9" s="74">
        <f t="shared" si="0"/>
        <v>69457375.13000001</v>
      </c>
      <c r="L9" s="74">
        <f t="shared" si="0"/>
        <v>12005000.73</v>
      </c>
      <c r="M9" s="74">
        <f t="shared" si="0"/>
        <v>11732622.680000003</v>
      </c>
      <c r="N9" s="74">
        <f>N10+N16</f>
        <v>11411091.660000004</v>
      </c>
    </row>
    <row r="10" spans="1:14" s="75" customFormat="1" ht="21.95" customHeight="1" x14ac:dyDescent="0.25">
      <c r="A10" s="76" t="s">
        <v>63</v>
      </c>
      <c r="B10" s="77">
        <f>SUM(B11:B15)</f>
        <v>15393242.68</v>
      </c>
      <c r="C10" s="77">
        <v>22838482.550000001</v>
      </c>
      <c r="D10" s="77">
        <f>SUM(D11:D15)</f>
        <v>30111590.689999998</v>
      </c>
      <c r="E10" s="77">
        <f t="shared" ref="E10:J10" si="1">SUM(E11:E15)</f>
        <v>36845895.219999999</v>
      </c>
      <c r="F10" s="77">
        <f t="shared" si="1"/>
        <v>43131840.260000005</v>
      </c>
      <c r="G10" s="77">
        <f t="shared" si="1"/>
        <v>48798823.609999999</v>
      </c>
      <c r="H10" s="77">
        <f t="shared" si="1"/>
        <v>54376345.539999999</v>
      </c>
      <c r="I10" s="77">
        <f t="shared" si="1"/>
        <v>59523895.489999995</v>
      </c>
      <c r="J10" s="77">
        <f t="shared" si="1"/>
        <v>64514185.170000002</v>
      </c>
      <c r="K10" s="77">
        <f>SUM(K11:K15)</f>
        <v>69159597.820000008</v>
      </c>
      <c r="L10" s="77">
        <f>SUM(L11:L15)</f>
        <v>11698082.720000001</v>
      </c>
      <c r="M10" s="77">
        <f>SUM(M11:M15)</f>
        <v>11395198.390000002</v>
      </c>
      <c r="N10" s="77">
        <f>SUM(N11:N15)</f>
        <v>11056799.080000004</v>
      </c>
    </row>
    <row r="11" spans="1:14" s="75" customFormat="1" ht="21.95" customHeight="1" x14ac:dyDescent="0.25">
      <c r="A11" s="78" t="s">
        <v>64</v>
      </c>
      <c r="B11" s="79">
        <v>15391429.279999999</v>
      </c>
      <c r="C11" s="79">
        <v>19438767.739999998</v>
      </c>
      <c r="D11" s="79">
        <v>18426677.479999997</v>
      </c>
      <c r="E11" s="79">
        <v>16782402.010000002</v>
      </c>
      <c r="F11" s="79">
        <v>14779340.050000001</v>
      </c>
      <c r="G11" s="79">
        <v>12127699.439999999</v>
      </c>
      <c r="H11" s="79">
        <v>9349078.5299999993</v>
      </c>
      <c r="I11" s="79">
        <v>6161909.9699999997</v>
      </c>
      <c r="J11" s="79">
        <v>7836046.7300000004</v>
      </c>
      <c r="K11" s="79">
        <v>9141452.5899999999</v>
      </c>
      <c r="L11" s="79">
        <v>9969798.7300000004</v>
      </c>
      <c r="M11" s="79">
        <v>9622657.540000001</v>
      </c>
      <c r="N11" s="79">
        <v>8927980.2600000016</v>
      </c>
    </row>
    <row r="12" spans="1:14" s="75" customFormat="1" ht="21.95" customHeight="1" x14ac:dyDescent="0.25">
      <c r="A12" s="78" t="s">
        <v>65</v>
      </c>
      <c r="B12" s="79">
        <v>0</v>
      </c>
      <c r="C12" s="79">
        <v>3330424.66</v>
      </c>
      <c r="D12" s="79">
        <v>11660849.32</v>
      </c>
      <c r="E12" s="79">
        <v>19991273.98</v>
      </c>
      <c r="F12" s="79">
        <v>28321698.649999999</v>
      </c>
      <c r="G12" s="79">
        <v>36652915.32</v>
      </c>
      <c r="H12" s="79">
        <v>44983339.990000002</v>
      </c>
      <c r="I12" s="79">
        <v>53313764.659999996</v>
      </c>
      <c r="J12" s="79">
        <v>56643397.330000006</v>
      </c>
      <c r="K12" s="79">
        <v>59973822</v>
      </c>
      <c r="L12" s="79">
        <v>0</v>
      </c>
      <c r="M12" s="79">
        <v>0</v>
      </c>
      <c r="N12" s="79">
        <v>0</v>
      </c>
    </row>
    <row r="13" spans="1:14" s="75" customFormat="1" ht="21.95" customHeight="1" x14ac:dyDescent="0.25">
      <c r="A13" s="78" t="s">
        <v>66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1701505.0699999998</v>
      </c>
      <c r="M13" s="79">
        <v>1734477.2000000002</v>
      </c>
      <c r="N13" s="79">
        <v>1855611.9600000004</v>
      </c>
    </row>
    <row r="14" spans="1:14" s="75" customFormat="1" ht="21.95" customHeight="1" x14ac:dyDescent="0.25">
      <c r="A14" s="78" t="s">
        <v>67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41860.83</v>
      </c>
      <c r="I14" s="79">
        <v>37391.700000000004</v>
      </c>
      <c r="J14" s="79">
        <v>32922.570000000007</v>
      </c>
      <c r="K14" s="79">
        <v>28453.439999999999</v>
      </c>
      <c r="L14" s="79">
        <v>23984.31</v>
      </c>
      <c r="M14" s="79">
        <v>19515.18</v>
      </c>
      <c r="N14" s="79">
        <v>15046.05</v>
      </c>
    </row>
    <row r="15" spans="1:14" s="75" customFormat="1" ht="21.95" customHeight="1" x14ac:dyDescent="0.25">
      <c r="A15" s="78" t="s">
        <v>68</v>
      </c>
      <c r="B15" s="79">
        <v>1813.4</v>
      </c>
      <c r="C15" s="79">
        <v>69290.149999999994</v>
      </c>
      <c r="D15" s="79">
        <v>24063.89</v>
      </c>
      <c r="E15" s="79">
        <f>19797.73+52421.5</f>
        <v>72219.23</v>
      </c>
      <c r="F15" s="79">
        <v>30801.559999999998</v>
      </c>
      <c r="G15" s="79">
        <v>18208.850000000002</v>
      </c>
      <c r="H15" s="79">
        <v>2066.1899999999951</v>
      </c>
      <c r="I15" s="79">
        <v>10829.16</v>
      </c>
      <c r="J15" s="79">
        <v>1818.54</v>
      </c>
      <c r="K15" s="79">
        <v>15869.789999999999</v>
      </c>
      <c r="L15" s="79">
        <v>2794.6100000000065</v>
      </c>
      <c r="M15" s="79">
        <v>18548.469999999972</v>
      </c>
      <c r="N15" s="79">
        <v>258160.81</v>
      </c>
    </row>
    <row r="16" spans="1:14" s="75" customFormat="1" ht="21.95" customHeight="1" x14ac:dyDescent="0.25">
      <c r="A16" s="76" t="s">
        <v>69</v>
      </c>
      <c r="B16" s="77">
        <f>B17</f>
        <v>9283</v>
      </c>
      <c r="C16" s="77">
        <v>9152.8700000000008</v>
      </c>
      <c r="D16" s="77">
        <f t="shared" ref="D16:J16" si="2">D17</f>
        <v>32982.75</v>
      </c>
      <c r="E16" s="77">
        <f t="shared" si="2"/>
        <v>65627.060000000012</v>
      </c>
      <c r="F16" s="77">
        <f t="shared" si="2"/>
        <v>110654.49</v>
      </c>
      <c r="G16" s="77">
        <f t="shared" si="2"/>
        <v>118236.05</v>
      </c>
      <c r="H16" s="77">
        <f t="shared" si="2"/>
        <v>146882.79</v>
      </c>
      <c r="I16" s="77">
        <f t="shared" si="2"/>
        <v>287496.73999999993</v>
      </c>
      <c r="J16" s="77">
        <f t="shared" si="2"/>
        <v>292958.68</v>
      </c>
      <c r="K16" s="77">
        <f>K17</f>
        <v>297777.31</v>
      </c>
      <c r="L16" s="77">
        <f>L17</f>
        <v>306918.01</v>
      </c>
      <c r="M16" s="77">
        <f>M17</f>
        <v>337424.29000000004</v>
      </c>
      <c r="N16" s="77">
        <f>N17</f>
        <v>354292.57999999996</v>
      </c>
    </row>
    <row r="17" spans="1:14" s="75" customFormat="1" ht="21.95" customHeight="1" x14ac:dyDescent="0.25">
      <c r="A17" s="78" t="s">
        <v>70</v>
      </c>
      <c r="B17" s="79">
        <v>9283</v>
      </c>
      <c r="C17" s="79">
        <v>9152.8700000000008</v>
      </c>
      <c r="D17" s="79">
        <v>32982.75</v>
      </c>
      <c r="E17" s="79">
        <v>65627.060000000012</v>
      </c>
      <c r="F17" s="79">
        <v>110654.49</v>
      </c>
      <c r="G17" s="79">
        <v>118236.05</v>
      </c>
      <c r="H17" s="79">
        <v>146882.79</v>
      </c>
      <c r="I17" s="79">
        <v>287496.73999999993</v>
      </c>
      <c r="J17" s="79">
        <v>292958.68</v>
      </c>
      <c r="K17" s="79">
        <v>297777.31</v>
      </c>
      <c r="L17" s="79">
        <v>306918.01</v>
      </c>
      <c r="M17" s="79">
        <v>337424.29000000004</v>
      </c>
      <c r="N17" s="79">
        <v>354292.57999999996</v>
      </c>
    </row>
    <row r="18" spans="1:14" s="75" customFormat="1" ht="21.95" customHeight="1" x14ac:dyDescent="0.25">
      <c r="A18" s="73" t="s">
        <v>71</v>
      </c>
      <c r="B18" s="74">
        <f t="shared" ref="B18" si="3">B19+B25+B26</f>
        <v>15402525.68</v>
      </c>
      <c r="C18" s="74">
        <v>22847635.419999998</v>
      </c>
      <c r="D18" s="74">
        <f t="shared" ref="D18:J18" si="4">D19+D25+D26</f>
        <v>30144573.440000001</v>
      </c>
      <c r="E18" s="74">
        <f t="shared" si="4"/>
        <v>36911522.280000001</v>
      </c>
      <c r="F18" s="74">
        <f t="shared" si="4"/>
        <v>43242494.749999993</v>
      </c>
      <c r="G18" s="74">
        <f t="shared" si="4"/>
        <v>48917059.659999996</v>
      </c>
      <c r="H18" s="74">
        <f t="shared" si="4"/>
        <v>54523228.330000006</v>
      </c>
      <c r="I18" s="74">
        <f t="shared" si="4"/>
        <v>59811392.230000004</v>
      </c>
      <c r="J18" s="74">
        <f t="shared" si="4"/>
        <v>64807143.850000009</v>
      </c>
      <c r="K18" s="74">
        <f>K19+K25+K26</f>
        <v>69457375.13000001</v>
      </c>
      <c r="L18" s="74">
        <f>L19+L25+L26</f>
        <v>12005000.73</v>
      </c>
      <c r="M18" s="74">
        <f>M19+M25+M26</f>
        <v>11732622.68</v>
      </c>
      <c r="N18" s="74">
        <f>N19+N25+N26</f>
        <v>11411091.660000008</v>
      </c>
    </row>
    <row r="19" spans="1:14" s="75" customFormat="1" ht="21.95" customHeight="1" x14ac:dyDescent="0.25">
      <c r="A19" s="76" t="s">
        <v>63</v>
      </c>
      <c r="B19" s="77">
        <f>SUM(B20:B24)</f>
        <v>1222118.6599999999</v>
      </c>
      <c r="C19" s="77">
        <v>1414468.91</v>
      </c>
      <c r="D19" s="77">
        <f t="shared" ref="D19:J19" si="5">SUM(D20:D24)</f>
        <v>1856512.2299999997</v>
      </c>
      <c r="E19" s="77">
        <f t="shared" si="5"/>
        <v>2375776.8599999994</v>
      </c>
      <c r="F19" s="77">
        <f t="shared" si="5"/>
        <v>2882627.65</v>
      </c>
      <c r="G19" s="77">
        <f t="shared" si="5"/>
        <v>3149431.0900000003</v>
      </c>
      <c r="H19" s="77">
        <f t="shared" si="5"/>
        <v>3508656.5200000005</v>
      </c>
      <c r="I19" s="77">
        <f t="shared" si="5"/>
        <v>4401821.0299999993</v>
      </c>
      <c r="J19" s="77">
        <f t="shared" si="5"/>
        <v>5039138.3200000012</v>
      </c>
      <c r="K19" s="77">
        <f>SUM(K20:K24)</f>
        <v>6097710.7800000003</v>
      </c>
      <c r="L19" s="77">
        <f>SUM(L20:L24)</f>
        <v>7026050.0599999987</v>
      </c>
      <c r="M19" s="77">
        <f>SUM(M20:M24)</f>
        <v>7098609.5899999989</v>
      </c>
      <c r="N19" s="77">
        <f>SUM(N20:N24)</f>
        <v>7111563.7800000003</v>
      </c>
    </row>
    <row r="20" spans="1:14" s="75" customFormat="1" ht="21.95" customHeight="1" x14ac:dyDescent="0.25">
      <c r="A20" s="78" t="s">
        <v>72</v>
      </c>
      <c r="B20" s="79">
        <v>159495.03</v>
      </c>
      <c r="C20" s="79">
        <v>20752.999999999985</v>
      </c>
      <c r="D20" s="79">
        <v>58034.130000000005</v>
      </c>
      <c r="E20" s="79">
        <v>141825.52999999997</v>
      </c>
      <c r="F20" s="79">
        <v>236586.58999999997</v>
      </c>
      <c r="G20" s="79">
        <v>82181.54999999993</v>
      </c>
      <c r="H20" s="79">
        <v>116802.92999999988</v>
      </c>
      <c r="I20" s="79">
        <v>231313.15000000002</v>
      </c>
      <c r="J20" s="79">
        <v>95123.70000000007</v>
      </c>
      <c r="K20" s="79">
        <v>369269.94000000012</v>
      </c>
      <c r="L20" s="79">
        <v>687631.92000000016</v>
      </c>
      <c r="M20" s="79">
        <v>518334.24000000011</v>
      </c>
      <c r="N20" s="79">
        <v>675167.59</v>
      </c>
    </row>
    <row r="21" spans="1:14" s="75" customFormat="1" ht="21.95" customHeight="1" x14ac:dyDescent="0.25">
      <c r="A21" s="78" t="s">
        <v>73</v>
      </c>
      <c r="B21" s="79">
        <v>112464.82999999999</v>
      </c>
      <c r="C21" s="79">
        <v>150274.01</v>
      </c>
      <c r="D21" s="79">
        <v>98268</v>
      </c>
      <c r="E21" s="79">
        <v>158968.87</v>
      </c>
      <c r="F21" s="79">
        <v>143298.20000000007</v>
      </c>
      <c r="G21" s="79">
        <v>216795.29999999993</v>
      </c>
      <c r="H21" s="79">
        <v>217015.63</v>
      </c>
      <c r="I21" s="79">
        <v>254354.79000000004</v>
      </c>
      <c r="J21" s="79">
        <v>310641.49</v>
      </c>
      <c r="K21" s="79">
        <v>360417.81999999995</v>
      </c>
      <c r="L21" s="79">
        <v>354468.04999999993</v>
      </c>
      <c r="M21" s="79">
        <v>341969.6399999999</v>
      </c>
      <c r="N21" s="79">
        <v>321140.58999999997</v>
      </c>
    </row>
    <row r="22" spans="1:14" s="75" customFormat="1" ht="21.95" customHeight="1" x14ac:dyDescent="0.25">
      <c r="A22" s="78" t="s">
        <v>74</v>
      </c>
      <c r="B22" s="79">
        <v>785068.41</v>
      </c>
      <c r="C22" s="79">
        <v>1067352.22</v>
      </c>
      <c r="D22" s="79">
        <v>1509822.0899999999</v>
      </c>
      <c r="E22" s="79">
        <v>1833067.88</v>
      </c>
      <c r="F22" s="79">
        <v>2204422.38</v>
      </c>
      <c r="G22" s="79">
        <v>2485311.4000000004</v>
      </c>
      <c r="H22" s="79">
        <v>2811839.35</v>
      </c>
      <c r="I22" s="79">
        <v>3527506</v>
      </c>
      <c r="J22" s="79">
        <v>4185052.9800000004</v>
      </c>
      <c r="K22" s="79">
        <v>4841927.67</v>
      </c>
      <c r="L22" s="79">
        <v>5410354.6499999994</v>
      </c>
      <c r="M22" s="79">
        <v>5475314.2699999996</v>
      </c>
      <c r="N22" s="79">
        <v>5275520.9500000011</v>
      </c>
    </row>
    <row r="23" spans="1:14" s="75" customFormat="1" ht="21.95" customHeight="1" x14ac:dyDescent="0.25">
      <c r="A23" s="78" t="s">
        <v>75</v>
      </c>
      <c r="B23" s="79">
        <v>163324.23000000001</v>
      </c>
      <c r="C23" s="79">
        <v>174513.53</v>
      </c>
      <c r="D23" s="79">
        <v>185427.98</v>
      </c>
      <c r="E23" s="79">
        <v>236258.03000000003</v>
      </c>
      <c r="F23" s="79">
        <v>292343.69999999995</v>
      </c>
      <c r="G23" s="79">
        <v>357749.2</v>
      </c>
      <c r="H23" s="79">
        <v>352417.45</v>
      </c>
      <c r="I23" s="79">
        <v>377031.99</v>
      </c>
      <c r="J23" s="79">
        <v>436665.46</v>
      </c>
      <c r="K23" s="79">
        <v>509431.99</v>
      </c>
      <c r="L23" s="79">
        <v>558125.47000000009</v>
      </c>
      <c r="M23" s="79">
        <v>628216.79999999993</v>
      </c>
      <c r="N23" s="79">
        <v>808860.6</v>
      </c>
    </row>
    <row r="24" spans="1:14" s="75" customFormat="1" ht="21.95" customHeight="1" x14ac:dyDescent="0.25">
      <c r="A24" s="78" t="s">
        <v>76</v>
      </c>
      <c r="B24" s="79">
        <v>1766.1599999999987</v>
      </c>
      <c r="C24" s="79">
        <v>1576.15</v>
      </c>
      <c r="D24" s="79">
        <v>4960.0300000000061</v>
      </c>
      <c r="E24" s="79">
        <v>5656.55</v>
      </c>
      <c r="F24" s="79">
        <f>5976.82-0.04</f>
        <v>5976.78</v>
      </c>
      <c r="G24" s="79">
        <f>7393.68-0.04</f>
        <v>7393.64</v>
      </c>
      <c r="H24" s="79">
        <f>10581.22-0.06</f>
        <v>10581.16</v>
      </c>
      <c r="I24" s="79">
        <v>11615.099999999999</v>
      </c>
      <c r="J24" s="79">
        <v>11654.689999999999</v>
      </c>
      <c r="K24" s="79">
        <v>16663.36</v>
      </c>
      <c r="L24" s="79">
        <v>15469.970000000001</v>
      </c>
      <c r="M24" s="79">
        <v>134774.64000000001</v>
      </c>
      <c r="N24" s="79">
        <v>30874.050000000003</v>
      </c>
    </row>
    <row r="25" spans="1:14" s="75" customFormat="1" ht="21.95" customHeight="1" x14ac:dyDescent="0.25">
      <c r="A25" s="76" t="s">
        <v>77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1:14" s="75" customFormat="1" ht="21.95" customHeight="1" x14ac:dyDescent="0.25">
      <c r="A26" s="76" t="s">
        <v>78</v>
      </c>
      <c r="B26" s="77">
        <f>SUM(B28:B28)</f>
        <v>14180407.02</v>
      </c>
      <c r="C26" s="77">
        <v>21433166.509999998</v>
      </c>
      <c r="D26" s="77">
        <f t="shared" ref="D26:J26" si="6">SUM(D27:D28)</f>
        <v>28288061.210000001</v>
      </c>
      <c r="E26" s="77">
        <f t="shared" si="6"/>
        <v>34535745.420000002</v>
      </c>
      <c r="F26" s="77">
        <f t="shared" si="6"/>
        <v>40359867.099999994</v>
      </c>
      <c r="G26" s="77">
        <f t="shared" si="6"/>
        <v>45767628.569999993</v>
      </c>
      <c r="H26" s="77">
        <f t="shared" si="6"/>
        <v>51014571.810000002</v>
      </c>
      <c r="I26" s="77">
        <f t="shared" si="6"/>
        <v>55409571.200000003</v>
      </c>
      <c r="J26" s="77">
        <f t="shared" si="6"/>
        <v>59768005.530000009</v>
      </c>
      <c r="K26" s="77">
        <f>SUM(K27:K28)</f>
        <v>63359664.350000009</v>
      </c>
      <c r="L26" s="77">
        <f>SUM(L27:L28)</f>
        <v>4978950.6700000018</v>
      </c>
      <c r="M26" s="77">
        <f>SUM(M27:M28)</f>
        <v>4634013.09</v>
      </c>
      <c r="N26" s="77">
        <f>SUM(N27:N28)</f>
        <v>4299527.8800000064</v>
      </c>
    </row>
    <row r="27" spans="1:14" s="75" customFormat="1" ht="21.95" customHeight="1" x14ac:dyDescent="0.25">
      <c r="A27" s="78" t="s">
        <v>79</v>
      </c>
      <c r="B27" s="79">
        <v>0</v>
      </c>
      <c r="C27" s="79">
        <v>14180407.02</v>
      </c>
      <c r="D27" s="79">
        <v>14180407.02</v>
      </c>
      <c r="E27" s="79">
        <v>14180407.02</v>
      </c>
      <c r="F27" s="79">
        <v>14180407.02</v>
      </c>
      <c r="G27" s="79">
        <v>14180407.02</v>
      </c>
      <c r="H27" s="79">
        <v>14180407.02</v>
      </c>
      <c r="I27" s="79">
        <v>14180407.019999998</v>
      </c>
      <c r="J27" s="79">
        <v>14180407.020000001</v>
      </c>
      <c r="K27" s="79">
        <v>14180407.02</v>
      </c>
      <c r="L27" s="79">
        <v>14180407.020000001</v>
      </c>
      <c r="M27" s="79">
        <v>14180407.020000001</v>
      </c>
      <c r="N27" s="79">
        <v>14180407.020000001</v>
      </c>
    </row>
    <row r="28" spans="1:14" s="75" customFormat="1" ht="21.95" customHeight="1" x14ac:dyDescent="0.25">
      <c r="A28" s="78" t="s">
        <v>80</v>
      </c>
      <c r="B28" s="79">
        <v>14180407.02</v>
      </c>
      <c r="C28" s="79">
        <v>7252759.4899999993</v>
      </c>
      <c r="D28" s="79">
        <v>14107654.189999999</v>
      </c>
      <c r="E28" s="79">
        <v>20355338.399999999</v>
      </c>
      <c r="F28" s="79">
        <v>26179460.079999998</v>
      </c>
      <c r="G28" s="79">
        <v>31587221.549999997</v>
      </c>
      <c r="H28" s="79">
        <v>36834164.789999999</v>
      </c>
      <c r="I28" s="79">
        <v>41229164.180000007</v>
      </c>
      <c r="J28" s="79">
        <v>45587598.510000005</v>
      </c>
      <c r="K28" s="79">
        <v>49179257.330000006</v>
      </c>
      <c r="L28" s="79">
        <v>-9201456.3499999996</v>
      </c>
      <c r="M28" s="79">
        <v>-9546393.9300000016</v>
      </c>
      <c r="N28" s="79">
        <v>-9880879.139999995</v>
      </c>
    </row>
    <row r="29" spans="1:14" ht="15" customHeight="1" x14ac:dyDescent="0.25">
      <c r="B29" s="81"/>
      <c r="C29" s="81"/>
      <c r="D29" s="81"/>
      <c r="E29" s="81"/>
      <c r="F29" s="81"/>
      <c r="G29" s="81"/>
      <c r="K29" s="81"/>
      <c r="L29" s="81"/>
      <c r="M29" s="81"/>
      <c r="N29" s="81"/>
    </row>
    <row r="30" spans="1:14" ht="14.25" customHeight="1" x14ac:dyDescent="0.2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1:14" ht="15" customHeight="1" x14ac:dyDescent="0.25">
      <c r="B31" s="82"/>
      <c r="H31" s="81"/>
      <c r="I31" s="81"/>
      <c r="M31" s="83"/>
      <c r="N31" s="83"/>
    </row>
    <row r="32" spans="1:14" ht="15" customHeight="1" x14ac:dyDescent="0.25">
      <c r="B32" s="82"/>
      <c r="L32" s="83"/>
      <c r="M32" s="83"/>
      <c r="N32" s="83"/>
    </row>
    <row r="33" spans="2:9" ht="15" customHeight="1" x14ac:dyDescent="0.25">
      <c r="B33" s="82"/>
      <c r="H33" s="81"/>
      <c r="I33" s="81"/>
    </row>
    <row r="34" spans="2:9" ht="15" customHeight="1" x14ac:dyDescent="0.25">
      <c r="B34" s="82"/>
    </row>
    <row r="35" spans="2:9" ht="15" customHeight="1" x14ac:dyDescent="0.25">
      <c r="B35" s="82"/>
    </row>
  </sheetData>
  <mergeCells count="3">
    <mergeCell ref="A3:K3"/>
    <mergeCell ref="A4:K4"/>
    <mergeCell ref="A5:K5"/>
  </mergeCells>
  <printOptions horizontalCentered="1"/>
  <pageMargins left="0.59055118110236227" right="0.59055118110236227" top="1.1811023622047245" bottom="0.59055118110236227" header="0.70866141732283472" footer="0.51181102362204722"/>
  <pageSetup paperSize="9" scale="55" orientation="landscape" r:id="rId1"/>
  <headerFooter>
    <oddFooter>&amp;C&amp;"Verdana,Normal"&amp;8&amp;P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D622-8DDC-436F-BC4C-0F054AB47399}">
  <sheetPr>
    <pageSetUpPr fitToPage="1"/>
  </sheetPr>
  <dimension ref="A1:U33"/>
  <sheetViews>
    <sheetView showGridLines="0" tabSelected="1" zoomScale="82" zoomScaleNormal="82" workbookViewId="0">
      <selection activeCell="H17" sqref="H17"/>
    </sheetView>
  </sheetViews>
  <sheetFormatPr defaultColWidth="6.85546875" defaultRowHeight="15" customHeight="1" x14ac:dyDescent="0.25"/>
  <cols>
    <col min="1" max="1" width="48.28515625" style="63" customWidth="1"/>
    <col min="2" max="14" width="15.7109375" style="63" customWidth="1"/>
    <col min="15" max="15" width="11.5703125" style="63" bestFit="1" customWidth="1"/>
    <col min="16" max="16384" width="6.85546875" style="63"/>
  </cols>
  <sheetData>
    <row r="1" spans="1:21" ht="80.25" customHeight="1" x14ac:dyDescent="0.25"/>
    <row r="2" spans="1:21" ht="15.95" customHeight="1" x14ac:dyDescent="0.25">
      <c r="B2" s="64"/>
      <c r="C2" s="64"/>
      <c r="D2" s="65"/>
      <c r="E2" s="64"/>
      <c r="F2" s="64"/>
      <c r="G2" s="64"/>
      <c r="H2" s="64"/>
      <c r="I2" s="64"/>
      <c r="J2" s="64"/>
      <c r="K2" s="64"/>
      <c r="L2" s="64"/>
      <c r="M2" s="64"/>
      <c r="O2" s="84"/>
    </row>
    <row r="3" spans="1:21" s="68" customFormat="1" ht="15.95" customHeight="1" x14ac:dyDescent="0.25">
      <c r="A3" s="66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85"/>
      <c r="S3" s="86"/>
    </row>
    <row r="4" spans="1:21" s="68" customFormat="1" ht="15.95" customHeight="1" x14ac:dyDescent="0.25">
      <c r="A4" s="69" t="s">
        <v>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87"/>
      <c r="P4" s="88"/>
      <c r="S4" s="89"/>
    </row>
    <row r="5" spans="1:21" s="68" customFormat="1" ht="15.95" customHeight="1" x14ac:dyDescent="0.25">
      <c r="A5" s="69" t="s">
        <v>81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87"/>
      <c r="P5" s="88"/>
      <c r="S5" s="89"/>
    </row>
    <row r="6" spans="1:21" ht="15.95" customHeight="1" x14ac:dyDescent="0.25">
      <c r="B6" s="64"/>
      <c r="C6" s="64"/>
      <c r="D6" s="65"/>
      <c r="E6" s="64"/>
      <c r="F6" s="64"/>
      <c r="G6" s="64"/>
      <c r="H6" s="64"/>
      <c r="I6" s="64"/>
      <c r="J6" s="64"/>
      <c r="K6" s="64"/>
      <c r="L6" s="64"/>
      <c r="M6" s="64"/>
      <c r="O6" s="84"/>
    </row>
    <row r="7" spans="1:21" ht="15.95" customHeight="1" x14ac:dyDescent="0.25">
      <c r="A7" s="71"/>
      <c r="B7" s="72" t="s">
        <v>82</v>
      </c>
      <c r="C7" s="72" t="s">
        <v>83</v>
      </c>
      <c r="D7" s="72" t="s">
        <v>84</v>
      </c>
      <c r="E7" s="72" t="s">
        <v>85</v>
      </c>
      <c r="F7" s="72" t="s">
        <v>86</v>
      </c>
      <c r="G7" s="72" t="s">
        <v>87</v>
      </c>
      <c r="H7" s="72" t="s">
        <v>88</v>
      </c>
      <c r="I7" s="72" t="s">
        <v>89</v>
      </c>
      <c r="J7" s="72" t="s">
        <v>90</v>
      </c>
      <c r="K7" s="72" t="s">
        <v>91</v>
      </c>
      <c r="L7" s="72" t="s">
        <v>92</v>
      </c>
      <c r="M7" s="72" t="s">
        <v>93</v>
      </c>
      <c r="N7" s="72" t="s">
        <v>14</v>
      </c>
      <c r="O7" s="84"/>
    </row>
    <row r="8" spans="1:21" ht="15.9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21" s="75" customFormat="1" ht="21.95" customHeight="1" x14ac:dyDescent="0.25">
      <c r="A9" s="73" t="s">
        <v>94</v>
      </c>
      <c r="B9" s="74">
        <f t="shared" ref="B9:L9" si="0">SUM(B10:B12)</f>
        <v>8330424.6600000001</v>
      </c>
      <c r="C9" s="74">
        <f t="shared" si="0"/>
        <v>8330424.6600000001</v>
      </c>
      <c r="D9" s="74">
        <f t="shared" si="0"/>
        <v>8330424.6600000001</v>
      </c>
      <c r="E9" s="74">
        <f t="shared" si="0"/>
        <v>8332971.6600000001</v>
      </c>
      <c r="F9" s="74">
        <f t="shared" si="0"/>
        <v>8331925.9000000004</v>
      </c>
      <c r="G9" s="74">
        <f t="shared" si="0"/>
        <v>8331927.6699999999</v>
      </c>
      <c r="H9" s="74">
        <f t="shared" si="0"/>
        <v>8332062.6699999999</v>
      </c>
      <c r="I9" s="74">
        <f t="shared" si="0"/>
        <v>8333126.71</v>
      </c>
      <c r="J9" s="74">
        <f t="shared" si="0"/>
        <v>8332602.6699999999</v>
      </c>
      <c r="K9" s="74">
        <f t="shared" si="0"/>
        <v>-54969422.979999997</v>
      </c>
      <c r="L9" s="74">
        <f t="shared" si="0"/>
        <v>5003628.2699999996</v>
      </c>
      <c r="M9" s="74">
        <f>SUM(M10:M12)</f>
        <v>5357083.7299999995</v>
      </c>
      <c r="N9" s="74">
        <f>SUM(B9:M9)</f>
        <v>30377180.280000009</v>
      </c>
      <c r="O9" s="90"/>
      <c r="P9" s="90"/>
      <c r="Q9" s="90"/>
      <c r="R9" s="90"/>
      <c r="S9" s="91"/>
      <c r="U9" s="90"/>
    </row>
    <row r="10" spans="1:21" s="75" customFormat="1" ht="21.95" customHeight="1" x14ac:dyDescent="0.25">
      <c r="A10" s="78" t="s">
        <v>95</v>
      </c>
      <c r="B10" s="79">
        <v>8330424.6600000001</v>
      </c>
      <c r="C10" s="79">
        <v>8330424.6600000001</v>
      </c>
      <c r="D10" s="79">
        <v>8330424.6600000001</v>
      </c>
      <c r="E10" s="79">
        <v>8330424.6600000001</v>
      </c>
      <c r="F10" s="79">
        <v>8330424.6699999999</v>
      </c>
      <c r="G10" s="79">
        <v>8330424.6699999999</v>
      </c>
      <c r="H10" s="79">
        <v>8330424.6699999999</v>
      </c>
      <c r="I10" s="79">
        <v>8330424.6699999999</v>
      </c>
      <c r="J10" s="79">
        <v>8330424.6699999999</v>
      </c>
      <c r="K10" s="79">
        <v>-54973822</v>
      </c>
      <c r="L10" s="79">
        <v>5000000</v>
      </c>
      <c r="M10" s="79">
        <v>5000000</v>
      </c>
      <c r="N10" s="79">
        <f>SUM(B10:M10)</f>
        <v>29999999.99000001</v>
      </c>
      <c r="O10" s="92"/>
      <c r="P10" s="90"/>
    </row>
    <row r="11" spans="1:21" s="75" customFormat="1" ht="21.95" customHeight="1" x14ac:dyDescent="0.25">
      <c r="A11" s="78" t="s">
        <v>96</v>
      </c>
      <c r="B11" s="79">
        <v>0</v>
      </c>
      <c r="C11" s="79">
        <v>0</v>
      </c>
      <c r="D11" s="79">
        <v>0</v>
      </c>
      <c r="E11" s="79">
        <v>0</v>
      </c>
      <c r="F11" s="79">
        <v>151.22999999999999</v>
      </c>
      <c r="G11" s="79">
        <v>0</v>
      </c>
      <c r="H11" s="79">
        <v>0</v>
      </c>
      <c r="I11" s="79">
        <v>0</v>
      </c>
      <c r="J11" s="79">
        <v>0</v>
      </c>
      <c r="K11" s="79">
        <v>2131</v>
      </c>
      <c r="L11" s="79">
        <v>1207</v>
      </c>
      <c r="M11" s="79">
        <v>378.1</v>
      </c>
      <c r="N11" s="79">
        <f>SUM(B11:M11)</f>
        <v>3867.33</v>
      </c>
      <c r="O11" s="92"/>
      <c r="P11" s="90"/>
    </row>
    <row r="12" spans="1:21" s="75" customFormat="1" ht="21.95" customHeight="1" x14ac:dyDescent="0.25">
      <c r="A12" s="78" t="s">
        <v>97</v>
      </c>
      <c r="B12" s="79">
        <v>0</v>
      </c>
      <c r="C12" s="79">
        <v>0</v>
      </c>
      <c r="D12" s="79">
        <v>0</v>
      </c>
      <c r="E12" s="79">
        <v>2547</v>
      </c>
      <c r="F12" s="79">
        <v>1350</v>
      </c>
      <c r="G12" s="79">
        <v>1503</v>
      </c>
      <c r="H12" s="79">
        <v>1638</v>
      </c>
      <c r="I12" s="79">
        <v>2702.04</v>
      </c>
      <c r="J12" s="79">
        <v>2178</v>
      </c>
      <c r="K12" s="79">
        <v>2268.02</v>
      </c>
      <c r="L12" s="79">
        <v>2421.27</v>
      </c>
      <c r="M12" s="79">
        <v>356705.63</v>
      </c>
      <c r="N12" s="79">
        <f>SUM(B12:M12)</f>
        <v>373312.96</v>
      </c>
      <c r="O12" s="92"/>
      <c r="P12" s="90"/>
    </row>
    <row r="13" spans="1:21" s="75" customFormat="1" ht="21.95" customHeight="1" x14ac:dyDescent="0.25">
      <c r="A13" s="78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Q13" s="94"/>
      <c r="R13" s="94"/>
      <c r="T13" s="94"/>
      <c r="U13" s="95"/>
    </row>
    <row r="14" spans="1:21" s="75" customFormat="1" ht="21.95" customHeight="1" x14ac:dyDescent="0.25">
      <c r="A14" s="73" t="s">
        <v>98</v>
      </c>
      <c r="B14" s="74">
        <f t="shared" ref="B14:H14" si="1">SUM(B15:B22)</f>
        <v>-1278965.7200000002</v>
      </c>
      <c r="C14" s="74">
        <f t="shared" si="1"/>
        <v>-1641696.1900000002</v>
      </c>
      <c r="D14" s="74">
        <f t="shared" si="1"/>
        <v>-2277659.9299999992</v>
      </c>
      <c r="E14" s="74">
        <f t="shared" si="1"/>
        <v>-2644713.3500000006</v>
      </c>
      <c r="F14" s="74">
        <f t="shared" si="1"/>
        <v>-3069053.11</v>
      </c>
      <c r="G14" s="74">
        <f t="shared" si="1"/>
        <v>-3202921.7900000005</v>
      </c>
      <c r="H14" s="74">
        <f t="shared" si="1"/>
        <v>-4014152.28</v>
      </c>
      <c r="I14" s="74">
        <f>SUM(I15:I22)</f>
        <v>-4051804.6500000008</v>
      </c>
      <c r="J14" s="74">
        <f>SUM(J15:J22)</f>
        <v>-4821153.1099999994</v>
      </c>
      <c r="K14" s="74">
        <f>SUM(K15:K22)</f>
        <v>-3504157.2800000003</v>
      </c>
      <c r="L14" s="74">
        <f>SUM(L15:L22)</f>
        <v>-5437922.1600000001</v>
      </c>
      <c r="M14" s="74">
        <f>SUM(M15:M22)</f>
        <v>-5773011.4900000002</v>
      </c>
      <c r="N14" s="74">
        <f t="shared" ref="N14:N22" si="2">SUM(B14:M14)</f>
        <v>-41717211.06000001</v>
      </c>
      <c r="O14" s="90"/>
      <c r="P14" s="90"/>
      <c r="Q14" s="90"/>
      <c r="R14" s="90"/>
      <c r="S14" s="91"/>
      <c r="U14" s="90"/>
    </row>
    <row r="15" spans="1:21" s="75" customFormat="1" ht="21.95" customHeight="1" x14ac:dyDescent="0.25">
      <c r="A15" s="96" t="s">
        <v>99</v>
      </c>
      <c r="B15" s="97">
        <v>-894919.39000000013</v>
      </c>
      <c r="C15" s="97">
        <v>-1265209.72</v>
      </c>
      <c r="D15" s="97">
        <v>-1386971.5899999996</v>
      </c>
      <c r="E15" s="97">
        <v>-1625396.31</v>
      </c>
      <c r="F15" s="97">
        <v>-1734677.7</v>
      </c>
      <c r="G15" s="97">
        <v>-1874415.06</v>
      </c>
      <c r="H15" s="97">
        <v>-2439618.4700000002</v>
      </c>
      <c r="I15" s="97">
        <v>-2799382.1000000006</v>
      </c>
      <c r="J15" s="97">
        <v>-3090029.9799999995</v>
      </c>
      <c r="K15" s="97">
        <v>-3224950.1700000004</v>
      </c>
      <c r="L15" s="97">
        <v>-3732388.92</v>
      </c>
      <c r="M15" s="97">
        <v>-3871120.54</v>
      </c>
      <c r="N15" s="97">
        <f t="shared" si="2"/>
        <v>-27939079.950000003</v>
      </c>
    </row>
    <row r="16" spans="1:21" s="75" customFormat="1" ht="21.95" customHeight="1" x14ac:dyDescent="0.25">
      <c r="A16" s="98" t="s">
        <v>100</v>
      </c>
      <c r="B16" s="79">
        <v>-378402.4</v>
      </c>
      <c r="C16" s="79">
        <v>-329449.04000000004</v>
      </c>
      <c r="D16" s="79">
        <v>-488048.01999999996</v>
      </c>
      <c r="E16" s="79">
        <v>-543993.63000000012</v>
      </c>
      <c r="F16" s="79">
        <v>-823643.66999999993</v>
      </c>
      <c r="G16" s="93">
        <v>-785427.16999999993</v>
      </c>
      <c r="H16" s="79">
        <v>-835907.82000000007</v>
      </c>
      <c r="I16" s="79">
        <v>-889679.26</v>
      </c>
      <c r="J16" s="79">
        <v>-896796.89</v>
      </c>
      <c r="K16" s="79">
        <v>-957829.82000000007</v>
      </c>
      <c r="L16" s="99">
        <v>-981105.93</v>
      </c>
      <c r="M16" s="99">
        <v>-1067741.0000000002</v>
      </c>
      <c r="N16" s="79">
        <f t="shared" si="2"/>
        <v>-8978024.6500000004</v>
      </c>
    </row>
    <row r="17" spans="1:18" s="75" customFormat="1" ht="21.95" customHeight="1" x14ac:dyDescent="0.25">
      <c r="A17" s="98" t="s">
        <v>101</v>
      </c>
      <c r="B17" s="79">
        <v>-4902.5599999999968</v>
      </c>
      <c r="C17" s="79">
        <v>-46433.310000000005</v>
      </c>
      <c r="D17" s="79">
        <v>-400705.12000000005</v>
      </c>
      <c r="E17" s="79">
        <v>-470800.87</v>
      </c>
      <c r="F17" s="79">
        <v>-482610.59999999992</v>
      </c>
      <c r="G17" s="79">
        <v>-504921.63999999996</v>
      </c>
      <c r="H17" s="79">
        <v>-687726.79999999993</v>
      </c>
      <c r="I17" s="79">
        <v>-323191.29000000004</v>
      </c>
      <c r="J17" s="79">
        <v>-763606.20000000007</v>
      </c>
      <c r="K17" s="79">
        <v>775692.33999999962</v>
      </c>
      <c r="L17" s="79">
        <v>-534909.28</v>
      </c>
      <c r="M17" s="79">
        <v>-739676.10999999987</v>
      </c>
      <c r="N17" s="79">
        <f t="shared" si="2"/>
        <v>-4183791.4400000009</v>
      </c>
      <c r="O17" s="91"/>
      <c r="R17" s="90"/>
    </row>
    <row r="18" spans="1:18" s="75" customFormat="1" ht="21.95" customHeight="1" x14ac:dyDescent="0.25">
      <c r="A18" s="98" t="s">
        <v>102</v>
      </c>
      <c r="B18" s="79">
        <v>0</v>
      </c>
      <c r="C18" s="79">
        <v>0</v>
      </c>
      <c r="D18" s="79">
        <v>-1122.1100000000001</v>
      </c>
      <c r="E18" s="79">
        <v>-3322.35</v>
      </c>
      <c r="F18" s="79">
        <v>-23474.36</v>
      </c>
      <c r="G18" s="79">
        <v>-18432.43</v>
      </c>
      <c r="H18" s="79">
        <v>-29814.37</v>
      </c>
      <c r="I18" s="79">
        <v>-25498.52</v>
      </c>
      <c r="J18" s="79">
        <v>-58931.79</v>
      </c>
      <c r="K18" s="79">
        <v>-44595.9</v>
      </c>
      <c r="L18" s="99">
        <v>-53612.73</v>
      </c>
      <c r="M18" s="99">
        <v>-54970.8</v>
      </c>
      <c r="N18" s="79">
        <f t="shared" si="2"/>
        <v>-313775.35999999999</v>
      </c>
      <c r="O18" s="91"/>
      <c r="R18" s="90"/>
    </row>
    <row r="19" spans="1:18" s="75" customFormat="1" ht="21.95" customHeight="1" x14ac:dyDescent="0.25">
      <c r="A19" s="98" t="s">
        <v>103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99">
        <v>-106773.13</v>
      </c>
      <c r="M19" s="99">
        <v>0</v>
      </c>
      <c r="N19" s="79">
        <f t="shared" si="2"/>
        <v>-106773.13</v>
      </c>
      <c r="O19" s="91"/>
      <c r="R19" s="90"/>
    </row>
    <row r="20" spans="1:18" s="75" customFormat="1" ht="21.95" customHeight="1" x14ac:dyDescent="0.25">
      <c r="A20" s="98" t="s">
        <v>104</v>
      </c>
      <c r="B20" s="79">
        <v>-200.12</v>
      </c>
      <c r="C20" s="79">
        <v>-234</v>
      </c>
      <c r="D20" s="79">
        <v>-109.82000000000001</v>
      </c>
      <c r="E20" s="79">
        <v>0</v>
      </c>
      <c r="F20" s="79">
        <v>-3372.75</v>
      </c>
      <c r="G20" s="79">
        <v>-12297.24</v>
      </c>
      <c r="H20" s="79">
        <v>-8661.49</v>
      </c>
      <c r="I20" s="79">
        <v>-7002.22</v>
      </c>
      <c r="J20" s="79">
        <v>-4858.74</v>
      </c>
      <c r="K20" s="79">
        <v>-9191.26</v>
      </c>
      <c r="L20" s="79">
        <v>-7913.75</v>
      </c>
      <c r="M20" s="79">
        <v>-7252.0300000000007</v>
      </c>
      <c r="N20" s="79">
        <f t="shared" si="2"/>
        <v>-61093.42</v>
      </c>
      <c r="O20" s="91"/>
      <c r="R20" s="90"/>
    </row>
    <row r="21" spans="1:18" s="75" customFormat="1" ht="21.95" customHeight="1" x14ac:dyDescent="0.25">
      <c r="A21" s="98" t="s">
        <v>105</v>
      </c>
      <c r="B21" s="79">
        <v>-130.13</v>
      </c>
      <c r="C21" s="79">
        <v>-370.12</v>
      </c>
      <c r="D21" s="79">
        <v>-814.95</v>
      </c>
      <c r="E21" s="79">
        <v>-1200.19</v>
      </c>
      <c r="F21" s="79">
        <v>-1274.03</v>
      </c>
      <c r="G21" s="79">
        <v>-1525.46</v>
      </c>
      <c r="H21" s="79">
        <v>-2722.05</v>
      </c>
      <c r="I21" s="79">
        <v>-2795.7200000000003</v>
      </c>
      <c r="J21" s="79">
        <v>-2789.17</v>
      </c>
      <c r="K21" s="79">
        <v>-2930.66</v>
      </c>
      <c r="L21" s="79">
        <v>-3221.9300000000003</v>
      </c>
      <c r="M21" s="79">
        <v>-3410.24</v>
      </c>
      <c r="N21" s="79">
        <f t="shared" si="2"/>
        <v>-23184.65</v>
      </c>
      <c r="O21" s="91"/>
      <c r="R21" s="90"/>
    </row>
    <row r="22" spans="1:18" s="75" customFormat="1" ht="21.95" customHeight="1" x14ac:dyDescent="0.25">
      <c r="A22" s="98" t="s">
        <v>106</v>
      </c>
      <c r="B22" s="79">
        <v>-411.12</v>
      </c>
      <c r="C22" s="79">
        <v>0</v>
      </c>
      <c r="D22" s="79">
        <v>111.68</v>
      </c>
      <c r="E22" s="79">
        <v>0</v>
      </c>
      <c r="F22" s="79">
        <v>0</v>
      </c>
      <c r="G22" s="79">
        <v>-5902.79</v>
      </c>
      <c r="H22" s="79">
        <v>-9701.2800000000007</v>
      </c>
      <c r="I22" s="79">
        <v>-4255.54</v>
      </c>
      <c r="J22" s="79">
        <v>-4140.34</v>
      </c>
      <c r="K22" s="79">
        <v>-40351.81</v>
      </c>
      <c r="L22" s="79">
        <v>-17996.490000000002</v>
      </c>
      <c r="M22" s="79">
        <v>-28840.770000000004</v>
      </c>
      <c r="N22" s="79">
        <f t="shared" si="2"/>
        <v>-111488.46</v>
      </c>
      <c r="O22" s="91"/>
      <c r="R22" s="90"/>
    </row>
    <row r="23" spans="1:18" s="75" customFormat="1" ht="21.95" customHeight="1" x14ac:dyDescent="0.25">
      <c r="A23" s="78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8" s="75" customFormat="1" ht="21.95" customHeight="1" x14ac:dyDescent="0.25">
      <c r="A24" s="73" t="s">
        <v>107</v>
      </c>
      <c r="B24" s="74">
        <f t="shared" ref="B24:M24" si="3">B9+B14</f>
        <v>7051458.9399999995</v>
      </c>
      <c r="C24" s="74">
        <f t="shared" si="3"/>
        <v>6688728.4699999997</v>
      </c>
      <c r="D24" s="74">
        <f t="shared" si="3"/>
        <v>6052764.7300000004</v>
      </c>
      <c r="E24" s="74">
        <f t="shared" si="3"/>
        <v>5688258.3099999996</v>
      </c>
      <c r="F24" s="74">
        <f t="shared" si="3"/>
        <v>5262872.790000001</v>
      </c>
      <c r="G24" s="74">
        <f t="shared" si="3"/>
        <v>5129005.879999999</v>
      </c>
      <c r="H24" s="74">
        <f t="shared" si="3"/>
        <v>4317910.3900000006</v>
      </c>
      <c r="I24" s="74">
        <f t="shared" si="3"/>
        <v>4281322.0599999987</v>
      </c>
      <c r="J24" s="74">
        <f t="shared" si="3"/>
        <v>3511449.5600000005</v>
      </c>
      <c r="K24" s="74">
        <f t="shared" si="3"/>
        <v>-58473580.259999998</v>
      </c>
      <c r="L24" s="74">
        <f t="shared" si="3"/>
        <v>-434293.8900000006</v>
      </c>
      <c r="M24" s="74">
        <f t="shared" si="3"/>
        <v>-415927.76000000071</v>
      </c>
      <c r="N24" s="74">
        <f>SUM(B24:M24)</f>
        <v>-11340030.77999999</v>
      </c>
      <c r="O24" s="91"/>
    </row>
    <row r="25" spans="1:18" s="75" customFormat="1" ht="21.95" customHeight="1" x14ac:dyDescent="0.25">
      <c r="A25" s="101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8" s="75" customFormat="1" ht="21.95" customHeight="1" x14ac:dyDescent="0.25">
      <c r="A26" s="102" t="s">
        <v>108</v>
      </c>
      <c r="B26" s="103">
        <f t="shared" ref="B26:M26" si="4">SUM(B27:B27)</f>
        <v>201300.55000000002</v>
      </c>
      <c r="C26" s="103">
        <f t="shared" si="4"/>
        <v>166166.23000000001</v>
      </c>
      <c r="D26" s="103">
        <f t="shared" si="4"/>
        <v>194919.48</v>
      </c>
      <c r="E26" s="103">
        <f t="shared" si="4"/>
        <v>135863.37</v>
      </c>
      <c r="F26" s="103">
        <f t="shared" si="4"/>
        <v>144888.68</v>
      </c>
      <c r="G26" s="103">
        <f t="shared" si="4"/>
        <v>117937.36000000002</v>
      </c>
      <c r="H26" s="103">
        <f t="shared" si="4"/>
        <v>77089</v>
      </c>
      <c r="I26" s="103">
        <f t="shared" si="4"/>
        <v>77112.27</v>
      </c>
      <c r="J26" s="103">
        <f t="shared" si="4"/>
        <v>80209.259999999995</v>
      </c>
      <c r="K26" s="103">
        <f t="shared" si="4"/>
        <v>92866.58</v>
      </c>
      <c r="L26" s="103">
        <f t="shared" si="4"/>
        <v>89356.310000000012</v>
      </c>
      <c r="M26" s="103">
        <f t="shared" si="4"/>
        <v>81442.55</v>
      </c>
      <c r="N26" s="103">
        <f>SUM(B26:M26)</f>
        <v>1459151.6400000001</v>
      </c>
      <c r="P26" s="91"/>
    </row>
    <row r="27" spans="1:18" s="75" customFormat="1" ht="21.95" customHeight="1" x14ac:dyDescent="0.25">
      <c r="A27" s="78" t="s">
        <v>109</v>
      </c>
      <c r="B27" s="93">
        <v>201300.55000000002</v>
      </c>
      <c r="C27" s="79">
        <v>166166.23000000001</v>
      </c>
      <c r="D27" s="79">
        <v>194919.48</v>
      </c>
      <c r="E27" s="79">
        <v>135863.37</v>
      </c>
      <c r="F27" s="79">
        <v>144888.68</v>
      </c>
      <c r="G27" s="93">
        <v>117937.36000000002</v>
      </c>
      <c r="H27" s="79">
        <v>77089</v>
      </c>
      <c r="I27" s="79">
        <v>77112.27</v>
      </c>
      <c r="J27" s="79">
        <v>80209.259999999995</v>
      </c>
      <c r="K27" s="99">
        <v>92866.58</v>
      </c>
      <c r="L27" s="99">
        <v>89356.310000000012</v>
      </c>
      <c r="M27" s="99">
        <v>81442.55</v>
      </c>
      <c r="N27" s="93">
        <f>SUM(B27:M27)</f>
        <v>1459151.6400000001</v>
      </c>
      <c r="O27" s="90"/>
      <c r="P27" s="91"/>
    </row>
    <row r="28" spans="1:18" s="75" customFormat="1" ht="21.95" customHeight="1" x14ac:dyDescent="0.25">
      <c r="A28" s="78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104"/>
    </row>
    <row r="29" spans="1:18" s="75" customFormat="1" ht="21.95" customHeight="1" x14ac:dyDescent="0.25">
      <c r="A29" s="105" t="s">
        <v>80</v>
      </c>
      <c r="B29" s="106">
        <f>B24+B26</f>
        <v>7252759.4899999993</v>
      </c>
      <c r="C29" s="106">
        <f t="shared" ref="C29:H29" si="5">C24+C26</f>
        <v>6854894.7000000002</v>
      </c>
      <c r="D29" s="106">
        <f t="shared" si="5"/>
        <v>6247684.2100000009</v>
      </c>
      <c r="E29" s="106">
        <f t="shared" si="5"/>
        <v>5824121.6799999997</v>
      </c>
      <c r="F29" s="106">
        <f t="shared" si="5"/>
        <v>5407761.4700000007</v>
      </c>
      <c r="G29" s="106">
        <f t="shared" si="5"/>
        <v>5246943.2399999993</v>
      </c>
      <c r="H29" s="106">
        <f t="shared" si="5"/>
        <v>4394999.3900000006</v>
      </c>
      <c r="I29" s="106">
        <f>I24+I26</f>
        <v>4358434.3299999982</v>
      </c>
      <c r="J29" s="106">
        <f>J24+J26</f>
        <v>3591658.8200000003</v>
      </c>
      <c r="K29" s="106">
        <f>K24+K26</f>
        <v>-58380713.68</v>
      </c>
      <c r="L29" s="106">
        <f>L24+L26</f>
        <v>-344937.5800000006</v>
      </c>
      <c r="M29" s="106">
        <f>M24+M26</f>
        <v>-334485.21000000072</v>
      </c>
      <c r="N29" s="106">
        <f>SUM(B29:M29)</f>
        <v>-9880879.1400000025</v>
      </c>
      <c r="O29" s="91"/>
      <c r="P29" s="91"/>
    </row>
    <row r="30" spans="1:18" s="75" customFormat="1" ht="15" customHeight="1" x14ac:dyDescent="0.25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8" s="75" customFormat="1" ht="15" customHeight="1" x14ac:dyDescent="0.25">
      <c r="A31" s="63"/>
    </row>
    <row r="32" spans="1:18" s="75" customFormat="1" ht="15" customHeight="1" x14ac:dyDescent="0.25"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2:14" s="75" customFormat="1" ht="15" customHeight="1" x14ac:dyDescent="0.25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</sheetData>
  <mergeCells count="3">
    <mergeCell ref="A3:N3"/>
    <mergeCell ref="A4:N4"/>
    <mergeCell ref="A5:N5"/>
  </mergeCells>
  <printOptions horizontalCentered="1"/>
  <pageMargins left="0.59055118110236227" right="0.59055118110236227" top="1.1811023622047245" bottom="0.59055118110236227" header="0.51181102362204722" footer="0.51181102362204722"/>
  <pageSetup paperSize="9" scale="53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2A33D-6C32-4F17-9CCF-AE3AA0634934}">
  <dimension ref="A1:V46"/>
  <sheetViews>
    <sheetView tabSelected="1" zoomScale="70" zoomScaleNormal="70" workbookViewId="0">
      <pane xSplit="2" ySplit="9" topLeftCell="C10" activePane="bottomRight" state="frozen"/>
      <selection activeCell="H17" sqref="H17"/>
      <selection pane="topRight" activeCell="H17" sqref="H17"/>
      <selection pane="bottomLeft" activeCell="H17" sqref="H17"/>
      <selection pane="bottomRight" activeCell="H17" sqref="H17"/>
    </sheetView>
  </sheetViews>
  <sheetFormatPr defaultColWidth="9.140625" defaultRowHeight="15" x14ac:dyDescent="0.25"/>
  <cols>
    <col min="1" max="1" width="42.7109375" style="2" customWidth="1"/>
    <col min="2" max="2" width="2.7109375" style="2" customWidth="1"/>
    <col min="3" max="14" width="12.7109375" style="2" customWidth="1"/>
    <col min="15" max="15" width="2.28515625" style="2" customWidth="1"/>
    <col min="16" max="16" width="12.140625" style="2" customWidth="1"/>
    <col min="17" max="16384" width="9.140625" style="2"/>
  </cols>
  <sheetData>
    <row r="1" spans="1:18" ht="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21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21.9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1.95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s="7" customFormat="1" ht="21.95" customHeight="1" x14ac:dyDescent="0.25">
      <c r="A5" s="5"/>
      <c r="B5" s="6"/>
    </row>
    <row r="6" spans="1:18" s="8" customFormat="1" x14ac:dyDescent="0.25"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P6" s="10" t="s">
        <v>14</v>
      </c>
    </row>
    <row r="7" spans="1:18" s="11" customFormat="1" ht="12" thickBot="1" x14ac:dyDescent="0.3"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  <c r="H7" s="12">
        <v>2023</v>
      </c>
      <c r="I7" s="12">
        <v>2023</v>
      </c>
      <c r="J7" s="12">
        <v>2023</v>
      </c>
      <c r="K7" s="12">
        <v>2023</v>
      </c>
      <c r="L7" s="12">
        <v>2023</v>
      </c>
      <c r="M7" s="12">
        <v>2023</v>
      </c>
      <c r="N7" s="12">
        <v>2023</v>
      </c>
      <c r="P7" s="13"/>
    </row>
    <row r="8" spans="1:18" s="14" customFormat="1" x14ac:dyDescent="0.25">
      <c r="P8" s="2"/>
    </row>
    <row r="9" spans="1:18" s="16" customFormat="1" thickBot="1" x14ac:dyDescent="0.3">
      <c r="A9" s="15" t="s">
        <v>15</v>
      </c>
      <c r="C9" s="17">
        <v>15345.06</v>
      </c>
      <c r="D9" s="17">
        <f t="shared" ref="D9:N9" si="0">C41</f>
        <v>19376.78</v>
      </c>
      <c r="E9" s="17">
        <f t="shared" si="0"/>
        <v>18211.399999999998</v>
      </c>
      <c r="F9" s="17">
        <f t="shared" si="0"/>
        <v>16464.189999999999</v>
      </c>
      <c r="G9" s="17">
        <f t="shared" si="0"/>
        <v>14469.359999999999</v>
      </c>
      <c r="H9" s="17">
        <f t="shared" si="0"/>
        <v>11736.64</v>
      </c>
      <c r="I9" s="17">
        <f t="shared" si="0"/>
        <v>8847.7999999999993</v>
      </c>
      <c r="J9" s="17">
        <f t="shared" si="0"/>
        <v>5510.829999999999</v>
      </c>
      <c r="K9" s="17">
        <f t="shared" si="0"/>
        <v>7000.35</v>
      </c>
      <c r="L9" s="17">
        <f t="shared" si="0"/>
        <v>8118.0400000000009</v>
      </c>
      <c r="M9" s="17">
        <f t="shared" si="0"/>
        <v>8755.3100000000013</v>
      </c>
      <c r="N9" s="17">
        <f t="shared" si="0"/>
        <v>8880.11</v>
      </c>
      <c r="P9" s="17">
        <f>C9</f>
        <v>15345.06</v>
      </c>
    </row>
    <row r="10" spans="1:18" s="14" customFormat="1" ht="14.25" x14ac:dyDescent="0.25"/>
    <row r="11" spans="1:18" s="18" customFormat="1" ht="14.25" x14ac:dyDescent="0.25">
      <c r="A11" s="18" t="s">
        <v>16</v>
      </c>
    </row>
    <row r="12" spans="1:18" s="20" customFormat="1" ht="14.25" x14ac:dyDescent="0.25">
      <c r="A12" s="19" t="s">
        <v>17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P12" s="21">
        <f>SUM(C12:N12)</f>
        <v>0</v>
      </c>
    </row>
    <row r="13" spans="1:18" s="20" customFormat="1" ht="14.25" x14ac:dyDescent="0.2">
      <c r="A13" s="19" t="s">
        <v>18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2"/>
      <c r="P13" s="21">
        <f t="shared" ref="P13:P17" si="1">SUM(C13:N13)</f>
        <v>0</v>
      </c>
      <c r="R13" s="22"/>
    </row>
    <row r="14" spans="1:18" s="20" customFormat="1" ht="14.25" x14ac:dyDescent="0.2">
      <c r="A14" s="19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/>
      <c r="P14" s="21">
        <f t="shared" si="1"/>
        <v>0</v>
      </c>
      <c r="R14" s="22"/>
    </row>
    <row r="15" spans="1:18" s="20" customFormat="1" ht="14.25" x14ac:dyDescent="0.2">
      <c r="A15" s="19" t="s">
        <v>20</v>
      </c>
      <c r="C15" s="21">
        <v>5000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5000</v>
      </c>
      <c r="K15" s="21">
        <v>5000</v>
      </c>
      <c r="L15" s="21">
        <v>5000</v>
      </c>
      <c r="M15" s="21">
        <v>5000</v>
      </c>
      <c r="N15" s="21">
        <v>5000</v>
      </c>
      <c r="O15" s="22"/>
      <c r="P15" s="21">
        <f t="shared" si="1"/>
        <v>30000</v>
      </c>
      <c r="R15" s="22"/>
    </row>
    <row r="16" spans="1:18" s="20" customFormat="1" ht="14.25" x14ac:dyDescent="0.2">
      <c r="A16" s="19" t="s">
        <v>21</v>
      </c>
      <c r="C16" s="21">
        <v>201.3</v>
      </c>
      <c r="D16" s="21">
        <v>166.14</v>
      </c>
      <c r="E16" s="21">
        <v>194.92</v>
      </c>
      <c r="F16" s="21">
        <v>134.74</v>
      </c>
      <c r="G16" s="21">
        <v>141.77000000000001</v>
      </c>
      <c r="H16" s="21">
        <v>108.07</v>
      </c>
      <c r="I16" s="21">
        <v>76.53</v>
      </c>
      <c r="J16" s="21">
        <v>76.849999999999994</v>
      </c>
      <c r="K16" s="21">
        <v>79.56</v>
      </c>
      <c r="L16" s="21">
        <v>91.72</v>
      </c>
      <c r="M16" s="21">
        <v>88.57</v>
      </c>
      <c r="N16" s="21">
        <v>81.44</v>
      </c>
      <c r="O16" s="22"/>
      <c r="P16" s="21">
        <f t="shared" si="1"/>
        <v>1441.61</v>
      </c>
      <c r="R16" s="22"/>
    </row>
    <row r="17" spans="1:22" s="20" customFormat="1" ht="14.25" x14ac:dyDescent="0.2">
      <c r="A17" s="19" t="s">
        <v>22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174.59</v>
      </c>
      <c r="O17" s="22"/>
      <c r="P17" s="21">
        <f t="shared" si="1"/>
        <v>174.59</v>
      </c>
      <c r="R17" s="22"/>
    </row>
    <row r="18" spans="1:22" s="25" customFormat="1" ht="15.95" customHeight="1" x14ac:dyDescent="0.25">
      <c r="A18" s="23" t="s">
        <v>23</v>
      </c>
      <c r="B18" s="23"/>
      <c r="C18" s="24">
        <f t="shared" ref="C18:N18" si="2">SUM(C12:C17)</f>
        <v>5201.3</v>
      </c>
      <c r="D18" s="24">
        <f t="shared" si="2"/>
        <v>166.14</v>
      </c>
      <c r="E18" s="24">
        <f t="shared" si="2"/>
        <v>194.92</v>
      </c>
      <c r="F18" s="24">
        <f t="shared" si="2"/>
        <v>134.74</v>
      </c>
      <c r="G18" s="24">
        <f t="shared" si="2"/>
        <v>141.77000000000001</v>
      </c>
      <c r="H18" s="24">
        <f t="shared" si="2"/>
        <v>108.07</v>
      </c>
      <c r="I18" s="24">
        <f t="shared" si="2"/>
        <v>76.53</v>
      </c>
      <c r="J18" s="24">
        <f t="shared" si="2"/>
        <v>5076.8500000000004</v>
      </c>
      <c r="K18" s="24">
        <f t="shared" si="2"/>
        <v>5079.5600000000004</v>
      </c>
      <c r="L18" s="24">
        <f t="shared" si="2"/>
        <v>5091.72</v>
      </c>
      <c r="M18" s="24">
        <f t="shared" si="2"/>
        <v>5088.57</v>
      </c>
      <c r="N18" s="24">
        <f t="shared" si="2"/>
        <v>5256.03</v>
      </c>
      <c r="P18" s="24">
        <f t="shared" ref="P18" si="3">SUM(P12:P17)</f>
        <v>31616.2</v>
      </c>
    </row>
    <row r="19" spans="1:22" s="14" customFormat="1" ht="14.25" x14ac:dyDescent="0.2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6"/>
      <c r="R19" s="22"/>
    </row>
    <row r="20" spans="1:22" s="18" customFormat="1" ht="15.95" customHeight="1" x14ac:dyDescent="0.2">
      <c r="A20" s="18" t="s">
        <v>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2"/>
      <c r="P20" s="27"/>
      <c r="R20" s="22"/>
    </row>
    <row r="21" spans="1:22" s="20" customFormat="1" ht="14.25" x14ac:dyDescent="0.2">
      <c r="A21" s="19" t="s">
        <v>25</v>
      </c>
      <c r="C21" s="28">
        <v>-610.71</v>
      </c>
      <c r="D21" s="28">
        <f>-794.29-0.1</f>
        <v>-794.39</v>
      </c>
      <c r="E21" s="28">
        <v>-1065.72</v>
      </c>
      <c r="F21" s="28">
        <v>-1053.3499999999999</v>
      </c>
      <c r="G21" s="28">
        <f>-1388.44+1</f>
        <v>-1387.44</v>
      </c>
      <c r="H21" s="28">
        <v>-1525.56</v>
      </c>
      <c r="I21" s="28">
        <v>-1662.97</v>
      </c>
      <c r="J21" s="28">
        <v>-2032.14</v>
      </c>
      <c r="K21" s="28">
        <v>-2340.9499999999998</v>
      </c>
      <c r="L21" s="28">
        <v>-2581.86</v>
      </c>
      <c r="M21" s="28">
        <v>-3717.77</v>
      </c>
      <c r="N21" s="28">
        <v>-4123.79</v>
      </c>
      <c r="O21" s="22"/>
      <c r="P21" s="21">
        <f t="shared" ref="P21:P23" si="4">SUM(C21:O21)</f>
        <v>-22896.65</v>
      </c>
      <c r="R21" s="22"/>
    </row>
    <row r="22" spans="1:22" s="20" customFormat="1" ht="14.25" x14ac:dyDescent="0.2">
      <c r="A22" s="19" t="s">
        <v>26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0.39</v>
      </c>
      <c r="I22" s="28">
        <v>0.92</v>
      </c>
      <c r="J22" s="28">
        <v>0.26</v>
      </c>
      <c r="K22" s="28">
        <v>0.53</v>
      </c>
      <c r="L22" s="28">
        <v>0.92</v>
      </c>
      <c r="M22" s="28">
        <v>0</v>
      </c>
      <c r="N22" s="28">
        <v>0</v>
      </c>
      <c r="O22" s="22"/>
      <c r="P22" s="21">
        <f t="shared" si="4"/>
        <v>3.02</v>
      </c>
      <c r="R22" s="22"/>
    </row>
    <row r="23" spans="1:22" s="20" customFormat="1" ht="14.25" x14ac:dyDescent="0.2">
      <c r="A23" s="19" t="s">
        <v>27</v>
      </c>
      <c r="C23" s="28">
        <v>-53.72</v>
      </c>
      <c r="D23" s="28">
        <v>-78.290000000000006</v>
      </c>
      <c r="E23" s="28">
        <v>-82.49</v>
      </c>
      <c r="F23" s="28">
        <v>-86.03</v>
      </c>
      <c r="G23" s="28">
        <v>-91.8</v>
      </c>
      <c r="H23" s="28">
        <v>-100.68</v>
      </c>
      <c r="I23" s="28">
        <v>-154.28</v>
      </c>
      <c r="J23" s="28">
        <v>-179.99</v>
      </c>
      <c r="K23" s="28">
        <v>-187.73</v>
      </c>
      <c r="L23" s="28">
        <v>-191.15</v>
      </c>
      <c r="M23" s="28">
        <v>471.38</v>
      </c>
      <c r="N23" s="28">
        <v>734.8</v>
      </c>
      <c r="O23" s="22"/>
      <c r="P23" s="21">
        <f t="shared" si="4"/>
        <v>1.9999999999868123E-2</v>
      </c>
      <c r="R23" s="22"/>
    </row>
    <row r="24" spans="1:22" s="32" customFormat="1" ht="15.75" x14ac:dyDescent="0.25">
      <c r="A24" s="29" t="s">
        <v>28</v>
      </c>
      <c r="B24" s="30"/>
      <c r="C24" s="31">
        <f t="shared" ref="C24:N24" si="5">SUM(C21:C23)</f>
        <v>-664.43000000000006</v>
      </c>
      <c r="D24" s="31">
        <f t="shared" si="5"/>
        <v>-872.68</v>
      </c>
      <c r="E24" s="31">
        <f t="shared" si="5"/>
        <v>-1148.21</v>
      </c>
      <c r="F24" s="31">
        <f t="shared" si="5"/>
        <v>-1139.3799999999999</v>
      </c>
      <c r="G24" s="31">
        <f t="shared" si="5"/>
        <v>-1479.24</v>
      </c>
      <c r="H24" s="31">
        <f t="shared" si="5"/>
        <v>-1625.85</v>
      </c>
      <c r="I24" s="31">
        <f t="shared" si="5"/>
        <v>-1816.33</v>
      </c>
      <c r="J24" s="31">
        <f t="shared" si="5"/>
        <v>-2211.87</v>
      </c>
      <c r="K24" s="31">
        <f t="shared" si="5"/>
        <v>-2528.1499999999996</v>
      </c>
      <c r="L24" s="31">
        <f t="shared" si="5"/>
        <v>-2772.09</v>
      </c>
      <c r="M24" s="31">
        <f t="shared" si="5"/>
        <v>-3246.39</v>
      </c>
      <c r="N24" s="31">
        <f t="shared" si="5"/>
        <v>-3388.99</v>
      </c>
      <c r="P24" s="31">
        <f t="shared" ref="P24" si="6">SUM(P21:P23)</f>
        <v>-22893.61</v>
      </c>
    </row>
    <row r="25" spans="1:22" s="20" customFormat="1" ht="14.25" x14ac:dyDescent="0.2">
      <c r="A25" s="19" t="s">
        <v>29</v>
      </c>
      <c r="C25" s="28">
        <v>-313.52</v>
      </c>
      <c r="D25" s="28">
        <v>-419.99</v>
      </c>
      <c r="E25" s="28">
        <v>-438.48</v>
      </c>
      <c r="F25" s="28">
        <v>-566.03</v>
      </c>
      <c r="G25" s="28">
        <v>-723.76</v>
      </c>
      <c r="H25" s="28">
        <v>-799.02</v>
      </c>
      <c r="I25" s="28">
        <v>-828.26</v>
      </c>
      <c r="J25" s="28">
        <v>-878.16</v>
      </c>
      <c r="K25" s="28">
        <v>-880.31</v>
      </c>
      <c r="L25" s="28">
        <v>-972.52</v>
      </c>
      <c r="M25" s="28">
        <v>-992.66</v>
      </c>
      <c r="N25" s="28">
        <v>-946.98</v>
      </c>
      <c r="O25" s="22"/>
      <c r="P25" s="21">
        <f t="shared" ref="P25:P27" si="7">SUM(C25:O25)</f>
        <v>-8759.6899999999987</v>
      </c>
      <c r="R25" s="22"/>
      <c r="V25" s="20" t="s">
        <v>30</v>
      </c>
    </row>
    <row r="26" spans="1:22" s="20" customFormat="1" ht="14.25" x14ac:dyDescent="0.2">
      <c r="A26" s="19" t="s">
        <v>31</v>
      </c>
      <c r="C26" s="28">
        <v>-113.71</v>
      </c>
      <c r="D26" s="28">
        <v>-38.619999999999997</v>
      </c>
      <c r="E26" s="28">
        <v>-304.5</v>
      </c>
      <c r="F26" s="28">
        <v>-409.89</v>
      </c>
      <c r="G26" s="28">
        <v>-620.92999999999995</v>
      </c>
      <c r="H26" s="28">
        <v>-468.22</v>
      </c>
      <c r="I26" s="28">
        <v>-617.44000000000005</v>
      </c>
      <c r="J26" s="28">
        <v>-427.67</v>
      </c>
      <c r="K26" s="28">
        <v>-490.86</v>
      </c>
      <c r="L26" s="28">
        <v>-648.46</v>
      </c>
      <c r="M26" s="28">
        <v>-644.15</v>
      </c>
      <c r="N26" s="28">
        <v>-499.63</v>
      </c>
      <c r="O26" s="22"/>
      <c r="P26" s="21">
        <f t="shared" si="7"/>
        <v>-5284.0800000000008</v>
      </c>
      <c r="R26" s="22"/>
    </row>
    <row r="27" spans="1:22" s="20" customFormat="1" ht="14.25" x14ac:dyDescent="0.25">
      <c r="A27" s="19" t="s">
        <v>22</v>
      </c>
      <c r="C27" s="28">
        <v>-68.61</v>
      </c>
      <c r="D27" s="28">
        <v>-0.23</v>
      </c>
      <c r="E27" s="28">
        <v>-1.23</v>
      </c>
      <c r="F27" s="28">
        <v>-3.32</v>
      </c>
      <c r="G27" s="28">
        <v>-25.66</v>
      </c>
      <c r="H27" s="28">
        <v>-76.42</v>
      </c>
      <c r="I27" s="28">
        <v>-14.77</v>
      </c>
      <c r="J27" s="28">
        <v>-31.97</v>
      </c>
      <c r="K27" s="28">
        <v>-56.75</v>
      </c>
      <c r="L27" s="28">
        <v>-51.88</v>
      </c>
      <c r="M27" s="28">
        <v>-61.16</v>
      </c>
      <c r="N27" s="28">
        <v>-55.48</v>
      </c>
      <c r="P27" s="21">
        <f t="shared" si="7"/>
        <v>-447.48</v>
      </c>
    </row>
    <row r="28" spans="1:22" s="20" customFormat="1" ht="14.25" x14ac:dyDescent="0.25">
      <c r="A28" s="1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P28" s="28"/>
    </row>
    <row r="29" spans="1:22" s="25" customFormat="1" ht="15.95" customHeight="1" x14ac:dyDescent="0.25">
      <c r="A29" s="23" t="s">
        <v>23</v>
      </c>
      <c r="B29" s="23"/>
      <c r="C29" s="24">
        <f t="shared" ref="C29:N29" si="8">SUM(C24:C27)</f>
        <v>-1160.27</v>
      </c>
      <c r="D29" s="24">
        <f t="shared" si="8"/>
        <v>-1331.52</v>
      </c>
      <c r="E29" s="24">
        <f t="shared" si="8"/>
        <v>-1892.42</v>
      </c>
      <c r="F29" s="24">
        <f t="shared" si="8"/>
        <v>-2118.62</v>
      </c>
      <c r="G29" s="24">
        <f t="shared" si="8"/>
        <v>-2849.5899999999997</v>
      </c>
      <c r="H29" s="24">
        <f t="shared" si="8"/>
        <v>-2969.51</v>
      </c>
      <c r="I29" s="24">
        <f t="shared" si="8"/>
        <v>-3276.8</v>
      </c>
      <c r="J29" s="24">
        <f t="shared" si="8"/>
        <v>-3549.6699999999996</v>
      </c>
      <c r="K29" s="24">
        <f t="shared" si="8"/>
        <v>-3956.0699999999997</v>
      </c>
      <c r="L29" s="24">
        <f t="shared" si="8"/>
        <v>-4444.95</v>
      </c>
      <c r="M29" s="24">
        <f t="shared" si="8"/>
        <v>-4944.3599999999997</v>
      </c>
      <c r="N29" s="24">
        <f t="shared" si="8"/>
        <v>-4891.079999999999</v>
      </c>
      <c r="P29" s="24">
        <f t="shared" ref="P29" si="9">SUM(P24:P27)</f>
        <v>-37384.86</v>
      </c>
    </row>
    <row r="30" spans="1:22" s="14" customFormat="1" ht="14.25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P30" s="26"/>
    </row>
    <row r="31" spans="1:22" s="18" customFormat="1" ht="15.95" customHeight="1" x14ac:dyDescent="0.25">
      <c r="A31" s="18" t="s">
        <v>32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P31" s="27"/>
    </row>
    <row r="32" spans="1:22" s="20" customFormat="1" ht="14.25" x14ac:dyDescent="0.25">
      <c r="A32" s="19" t="s">
        <v>33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P32" s="21">
        <f>SUM(C32:N32)</f>
        <v>0</v>
      </c>
    </row>
    <row r="33" spans="1:16" s="20" customFormat="1" ht="14.25" x14ac:dyDescent="0.25">
      <c r="A33" s="19" t="s">
        <v>34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P33" s="21">
        <f t="shared" ref="P33:P34" si="10">SUM(C33:N33)</f>
        <v>0</v>
      </c>
    </row>
    <row r="34" spans="1:16" s="20" customFormat="1" ht="14.25" x14ac:dyDescent="0.25">
      <c r="A34" s="19" t="s">
        <v>35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1">
        <v>0</v>
      </c>
      <c r="K34" s="21">
        <v>0</v>
      </c>
      <c r="L34" s="21">
        <v>0</v>
      </c>
      <c r="M34" s="21">
        <v>0</v>
      </c>
      <c r="N34" s="28">
        <v>-106.77</v>
      </c>
      <c r="P34" s="21">
        <f t="shared" si="10"/>
        <v>-106.77</v>
      </c>
    </row>
    <row r="35" spans="1:16" s="33" customFormat="1" ht="15.95" customHeight="1" x14ac:dyDescent="0.25">
      <c r="A35" s="23" t="s">
        <v>23</v>
      </c>
      <c r="B35" s="23"/>
      <c r="C35" s="24">
        <f t="shared" ref="C35:N35" si="11">SUM(C32:C34)</f>
        <v>0</v>
      </c>
      <c r="D35" s="24">
        <f t="shared" si="11"/>
        <v>0</v>
      </c>
      <c r="E35" s="24">
        <f t="shared" si="11"/>
        <v>0</v>
      </c>
      <c r="F35" s="24">
        <f t="shared" si="11"/>
        <v>0</v>
      </c>
      <c r="G35" s="24">
        <f t="shared" si="11"/>
        <v>0</v>
      </c>
      <c r="H35" s="24">
        <f t="shared" si="11"/>
        <v>0</v>
      </c>
      <c r="I35" s="24">
        <f t="shared" si="11"/>
        <v>0</v>
      </c>
      <c r="J35" s="24">
        <f t="shared" si="11"/>
        <v>0</v>
      </c>
      <c r="K35" s="24">
        <f t="shared" si="11"/>
        <v>0</v>
      </c>
      <c r="L35" s="24">
        <f t="shared" si="11"/>
        <v>0</v>
      </c>
      <c r="M35" s="24">
        <f t="shared" si="11"/>
        <v>0</v>
      </c>
      <c r="N35" s="24">
        <f t="shared" si="11"/>
        <v>-106.77</v>
      </c>
      <c r="P35" s="24">
        <f t="shared" ref="P35" si="12">SUM(P32:P34)</f>
        <v>-106.77</v>
      </c>
    </row>
    <row r="36" spans="1:16" x14ac:dyDescent="0.25">
      <c r="A36" s="14"/>
      <c r="B36" s="1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P36" s="26"/>
    </row>
    <row r="37" spans="1:16" s="25" customFormat="1" ht="15.95" customHeight="1" x14ac:dyDescent="0.25">
      <c r="A37" s="34" t="s">
        <v>36</v>
      </c>
      <c r="B37" s="35"/>
      <c r="C37" s="36">
        <f t="shared" ref="C37:N37" si="13">C18+C29+C35</f>
        <v>4041.03</v>
      </c>
      <c r="D37" s="36">
        <f t="shared" si="13"/>
        <v>-1165.3800000000001</v>
      </c>
      <c r="E37" s="36">
        <f t="shared" si="13"/>
        <v>-1697.5</v>
      </c>
      <c r="F37" s="36">
        <f t="shared" si="13"/>
        <v>-1983.8799999999999</v>
      </c>
      <c r="G37" s="36">
        <f t="shared" si="13"/>
        <v>-2707.8199999999997</v>
      </c>
      <c r="H37" s="36">
        <f t="shared" si="13"/>
        <v>-2861.44</v>
      </c>
      <c r="I37" s="36">
        <f t="shared" si="13"/>
        <v>-3200.27</v>
      </c>
      <c r="J37" s="36">
        <f t="shared" si="13"/>
        <v>1527.1800000000007</v>
      </c>
      <c r="K37" s="36">
        <f t="shared" si="13"/>
        <v>1123.4900000000007</v>
      </c>
      <c r="L37" s="36">
        <f t="shared" si="13"/>
        <v>646.77000000000044</v>
      </c>
      <c r="M37" s="36">
        <f t="shared" si="13"/>
        <v>144.21000000000004</v>
      </c>
      <c r="N37" s="36">
        <f t="shared" si="13"/>
        <v>258.18000000000075</v>
      </c>
      <c r="P37" s="36">
        <f t="shared" ref="P37" si="14">P18+P29+P35</f>
        <v>-5875.43</v>
      </c>
    </row>
    <row r="38" spans="1:16" s="39" customFormat="1" ht="15.75" x14ac:dyDescent="0.25">
      <c r="A38" s="37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P38" s="38"/>
    </row>
    <row r="39" spans="1:16" s="42" customFormat="1" ht="15.95" customHeight="1" x14ac:dyDescent="0.25">
      <c r="A39" s="40" t="s">
        <v>37</v>
      </c>
      <c r="B39" s="37"/>
      <c r="C39" s="41">
        <v>-9.31</v>
      </c>
      <c r="D39" s="41">
        <v>0</v>
      </c>
      <c r="E39" s="41">
        <v>-49.71</v>
      </c>
      <c r="F39" s="41">
        <v>-10.95</v>
      </c>
      <c r="G39" s="41">
        <v>-24.9</v>
      </c>
      <c r="H39" s="41">
        <v>-27.4</v>
      </c>
      <c r="I39" s="41">
        <v>-136.69999999999999</v>
      </c>
      <c r="J39" s="41">
        <v>-37.659999999999997</v>
      </c>
      <c r="K39" s="41">
        <v>-5.8</v>
      </c>
      <c r="L39" s="41">
        <v>-9.5</v>
      </c>
      <c r="M39" s="41">
        <v>-19.41</v>
      </c>
      <c r="N39" s="41">
        <v>-32.049999999999997</v>
      </c>
      <c r="P39" s="21">
        <f>SUM(C39:O39)</f>
        <v>-363.39000000000004</v>
      </c>
    </row>
    <row r="40" spans="1:16" s="14" customFormat="1" ht="14.25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P40" s="26"/>
    </row>
    <row r="41" spans="1:16" s="42" customFormat="1" ht="15.95" customHeight="1" x14ac:dyDescent="0.25">
      <c r="A41" s="23" t="s">
        <v>38</v>
      </c>
      <c r="B41" s="23"/>
      <c r="C41" s="24">
        <f t="shared" ref="C41:N41" si="15">C9+C37+C39</f>
        <v>19376.78</v>
      </c>
      <c r="D41" s="24">
        <f t="shared" si="15"/>
        <v>18211.399999999998</v>
      </c>
      <c r="E41" s="24">
        <f t="shared" si="15"/>
        <v>16464.189999999999</v>
      </c>
      <c r="F41" s="24">
        <f t="shared" si="15"/>
        <v>14469.359999999999</v>
      </c>
      <c r="G41" s="24">
        <f t="shared" si="15"/>
        <v>11736.64</v>
      </c>
      <c r="H41" s="24">
        <f t="shared" si="15"/>
        <v>8847.7999999999993</v>
      </c>
      <c r="I41" s="24">
        <f t="shared" si="15"/>
        <v>5510.829999999999</v>
      </c>
      <c r="J41" s="24">
        <f t="shared" si="15"/>
        <v>7000.35</v>
      </c>
      <c r="K41" s="24">
        <f t="shared" si="15"/>
        <v>8118.0400000000009</v>
      </c>
      <c r="L41" s="24">
        <f t="shared" si="15"/>
        <v>8755.3100000000013</v>
      </c>
      <c r="M41" s="24">
        <f t="shared" si="15"/>
        <v>8880.11</v>
      </c>
      <c r="N41" s="24">
        <f t="shared" si="15"/>
        <v>9106.2400000000016</v>
      </c>
      <c r="P41" s="24">
        <f t="shared" ref="P41" si="16">P9+P37+P39</f>
        <v>9106.24</v>
      </c>
    </row>
    <row r="43" spans="1:16" ht="15.95" customHeight="1" x14ac:dyDescent="0.25">
      <c r="A43" s="43"/>
    </row>
    <row r="44" spans="1:16" x14ac:dyDescent="0.25">
      <c r="A44" s="44"/>
    </row>
    <row r="45" spans="1:16" x14ac:dyDescent="0.25">
      <c r="A45" s="45"/>
    </row>
    <row r="46" spans="1:16" x14ac:dyDescent="0.25">
      <c r="A46" s="46"/>
    </row>
  </sheetData>
  <mergeCells count="4">
    <mergeCell ref="A1:P1"/>
    <mergeCell ref="A2:P2"/>
    <mergeCell ref="A3:P3"/>
    <mergeCell ref="A4:P4"/>
  </mergeCells>
  <printOptions horizontalCentered="1"/>
  <pageMargins left="0.70866141732283472" right="0.70866141732283472" top="0.78740157480314965" bottom="0.59055118110236227" header="0.59055118110236227" footer="0.31496062992125984"/>
  <pageSetup paperSize="9" scale="60" fitToHeight="0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C3F7-D9A7-42B0-A94C-2B05696D5A25}">
  <sheetPr>
    <pageSetUpPr fitToPage="1"/>
  </sheetPr>
  <dimension ref="A1:N19"/>
  <sheetViews>
    <sheetView tabSelected="1" zoomScale="80" zoomScaleNormal="80" workbookViewId="0">
      <selection activeCell="H17" sqref="H17"/>
    </sheetView>
  </sheetViews>
  <sheetFormatPr defaultColWidth="9.140625" defaultRowHeight="15" x14ac:dyDescent="0.25"/>
  <cols>
    <col min="1" max="1" width="80.7109375" style="2" customWidth="1"/>
    <col min="2" max="2" width="2.7109375" style="2" customWidth="1"/>
    <col min="3" max="7" width="11" style="2" bestFit="1" customWidth="1"/>
    <col min="8" max="12" width="9.7109375" style="2" bestFit="1" customWidth="1"/>
    <col min="13" max="14" width="9.5703125" style="2" customWidth="1"/>
    <col min="15" max="16384" width="9.140625" style="2"/>
  </cols>
  <sheetData>
    <row r="1" spans="1:14" ht="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47"/>
      <c r="L1" s="47"/>
      <c r="M1" s="47"/>
      <c r="N1" s="47"/>
    </row>
    <row r="2" spans="1:14" ht="21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.9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48" customFormat="1" x14ac:dyDescent="0.25">
      <c r="A6" s="8"/>
      <c r="B6" s="8"/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</row>
    <row r="7" spans="1:14" s="49" customFormat="1" ht="12" thickBot="1" x14ac:dyDescent="0.3">
      <c r="A7" s="11"/>
      <c r="B7" s="11"/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  <c r="H7" s="12">
        <v>2023</v>
      </c>
      <c r="I7" s="12">
        <v>2023</v>
      </c>
      <c r="J7" s="12">
        <v>2023</v>
      </c>
      <c r="K7" s="12">
        <v>2023</v>
      </c>
      <c r="L7" s="12">
        <v>2023</v>
      </c>
      <c r="M7" s="12">
        <v>2023</v>
      </c>
      <c r="N7" s="12">
        <v>2023</v>
      </c>
    </row>
    <row r="8" spans="1:14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s="25" customFormat="1" ht="16.5" thickBot="1" x14ac:dyDescent="0.3">
      <c r="A9" s="15" t="s">
        <v>39</v>
      </c>
      <c r="B9" s="16"/>
      <c r="C9" s="17">
        <v>19377.009999999998</v>
      </c>
      <c r="D9" s="17">
        <v>18211.729999999996</v>
      </c>
      <c r="E9" s="17">
        <v>16465</v>
      </c>
      <c r="F9" s="17">
        <v>14470</v>
      </c>
      <c r="G9" s="17">
        <v>11737</v>
      </c>
      <c r="H9" s="17">
        <v>8848</v>
      </c>
      <c r="I9" s="17">
        <v>5511.3400000000011</v>
      </c>
      <c r="J9" s="17">
        <v>7000</v>
      </c>
      <c r="K9" s="17">
        <v>8118</v>
      </c>
      <c r="L9" s="17">
        <v>8755.3100000000013</v>
      </c>
      <c r="M9" s="17">
        <v>8880</v>
      </c>
      <c r="N9" s="17">
        <v>9106.2400000000016</v>
      </c>
    </row>
    <row r="10" spans="1:14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52" customFormat="1" ht="15.75" x14ac:dyDescent="0.25">
      <c r="A11" s="50" t="s">
        <v>40</v>
      </c>
      <c r="B11" s="2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s="52" customFormat="1" ht="15.75" x14ac:dyDescent="0.25">
      <c r="A12" s="53"/>
      <c r="B12" s="20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52" customFormat="1" ht="15.75" x14ac:dyDescent="0.25">
      <c r="A13" s="55" t="s">
        <v>41</v>
      </c>
      <c r="B13" s="20"/>
      <c r="C13" s="56">
        <v>54</v>
      </c>
      <c r="D13" s="56">
        <v>132</v>
      </c>
      <c r="E13" s="56">
        <v>215</v>
      </c>
      <c r="F13" s="56">
        <v>300</v>
      </c>
      <c r="G13" s="56">
        <v>392</v>
      </c>
      <c r="H13" s="56">
        <v>493</v>
      </c>
      <c r="I13" s="56">
        <v>647</v>
      </c>
      <c r="J13" s="56">
        <f>827+0.4</f>
        <v>827.4</v>
      </c>
      <c r="K13" s="56">
        <v>1015</v>
      </c>
      <c r="L13" s="56">
        <v>1206</v>
      </c>
      <c r="M13" s="56">
        <v>735</v>
      </c>
      <c r="N13" s="56">
        <v>0</v>
      </c>
    </row>
    <row r="14" spans="1:14" s="52" customFormat="1" ht="28.5" x14ac:dyDescent="0.25">
      <c r="A14" s="55" t="s">
        <v>42</v>
      </c>
      <c r="B14" s="20"/>
      <c r="C14" s="56">
        <v>0.27500000000000002</v>
      </c>
      <c r="D14" s="56">
        <v>75</v>
      </c>
      <c r="E14" s="56">
        <v>95</v>
      </c>
      <c r="F14" s="56">
        <v>0</v>
      </c>
      <c r="G14" s="56">
        <v>-9</v>
      </c>
      <c r="H14" s="56">
        <v>0</v>
      </c>
      <c r="I14" s="56">
        <v>-4.9000000000000004</v>
      </c>
      <c r="J14" s="56">
        <v>0.4</v>
      </c>
      <c r="K14" s="56">
        <v>0.4</v>
      </c>
      <c r="L14" s="56">
        <v>0.4</v>
      </c>
      <c r="M14" s="56">
        <v>1</v>
      </c>
      <c r="N14" s="56">
        <v>-186</v>
      </c>
    </row>
    <row r="15" spans="1:14" s="52" customFormat="1" ht="15.75" x14ac:dyDescent="0.25">
      <c r="A15" s="55" t="s">
        <v>43</v>
      </c>
      <c r="B15" s="20"/>
      <c r="C15" s="56">
        <v>0</v>
      </c>
      <c r="D15" s="56">
        <v>0</v>
      </c>
      <c r="E15" s="56">
        <v>0</v>
      </c>
      <c r="F15" s="56">
        <v>1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ht="15" customHeight="1" x14ac:dyDescent="0.25">
      <c r="A16" s="55" t="s">
        <v>44</v>
      </c>
      <c r="B16" s="20"/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</row>
    <row r="17" spans="1:14" s="59" customFormat="1" ht="15" customHeight="1" x14ac:dyDescent="0.25">
      <c r="A17" s="57"/>
      <c r="B17" s="1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s="52" customFormat="1" ht="15.6" customHeight="1" thickBot="1" x14ac:dyDescent="0.3">
      <c r="A18" s="60" t="s">
        <v>45</v>
      </c>
      <c r="B18" s="61"/>
      <c r="C18" s="62">
        <f t="shared" ref="C18:D18" si="0">SUM(C9:C16)</f>
        <v>19431.285</v>
      </c>
      <c r="D18" s="62">
        <f t="shared" si="0"/>
        <v>18418.729999999996</v>
      </c>
      <c r="E18" s="62">
        <f t="shared" ref="E18:N18" si="1">SUM(E9:E16)</f>
        <v>16775</v>
      </c>
      <c r="F18" s="62">
        <f t="shared" si="1"/>
        <v>14771</v>
      </c>
      <c r="G18" s="62">
        <f t="shared" si="1"/>
        <v>12120</v>
      </c>
      <c r="H18" s="62">
        <f t="shared" si="1"/>
        <v>9341</v>
      </c>
      <c r="I18" s="62">
        <f t="shared" si="1"/>
        <v>6153.4400000000014</v>
      </c>
      <c r="J18" s="62">
        <f t="shared" si="1"/>
        <v>7827.7999999999993</v>
      </c>
      <c r="K18" s="62">
        <f t="shared" si="1"/>
        <v>9133.4</v>
      </c>
      <c r="L18" s="62">
        <f t="shared" si="1"/>
        <v>9961.7100000000009</v>
      </c>
      <c r="M18" s="62">
        <f t="shared" si="1"/>
        <v>9616</v>
      </c>
      <c r="N18" s="62">
        <f t="shared" si="1"/>
        <v>8920.2400000000016</v>
      </c>
    </row>
    <row r="19" spans="1:14" ht="14.45" customHeight="1" x14ac:dyDescent="0.25"/>
  </sheetData>
  <mergeCells count="4">
    <mergeCell ref="A1:J1"/>
    <mergeCell ref="A2:N2"/>
    <mergeCell ref="A3:N3"/>
    <mergeCell ref="A4:N4"/>
  </mergeCells>
  <printOptions horizontalCentered="1"/>
  <pageMargins left="0.70866141732283472" right="0.70866141732283472" top="0.98425196850393704" bottom="0.59055118110236227" header="0.51181102362204722" footer="0.31496062992125984"/>
  <pageSetup paperSize="9" scale="63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28F7A-A0B0-4DC0-A281-3848E5305A96}"/>
</file>

<file path=customXml/itemProps2.xml><?xml version="1.0" encoding="utf-8"?>
<ds:datastoreItem xmlns:ds="http://schemas.openxmlformats.org/officeDocument/2006/customXml" ds:itemID="{594AC2B2-8423-4351-8734-0FA65E2DC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Balanço</vt:lpstr>
      <vt:lpstr>DRE</vt:lpstr>
      <vt:lpstr>HC- PERDIZES - DFC</vt:lpstr>
      <vt:lpstr>CONCILIAÇÃO</vt:lpstr>
      <vt:lpstr>CONCILIAÇÃO!Area_de_impressao</vt:lpstr>
      <vt:lpstr>'HC- PERDIZES - DFC'!Area_de_impressao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2024-01-30T12:41:02Z</cp:lastPrinted>
  <dcterms:created xsi:type="dcterms:W3CDTF">2024-01-30T12:40:01Z</dcterms:created>
  <dcterms:modified xsi:type="dcterms:W3CDTF">2024-01-30T12:42:05Z</dcterms:modified>
</cp:coreProperties>
</file>