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8_{71A29382-7D88-4E7C-9F13-34814D33D95F}" xr6:coauthVersionLast="47" xr6:coauthVersionMax="47" xr10:uidLastSave="{00000000-0000-0000-0000-000000000000}"/>
  <bookViews>
    <workbookView xWindow="-120" yWindow="-120" windowWidth="29040" windowHeight="15840" xr2:uid="{B7D3E5B3-CAE8-444C-B7E5-EB5CD3FA8B9A}"/>
  </bookViews>
  <sheets>
    <sheet name="Balanço" sheetId="1" r:id="rId1"/>
    <sheet name="DRE" sheetId="2" r:id="rId2"/>
    <sheet name="DFC" sheetId="3" r:id="rId3"/>
    <sheet name="CONCILIAÇÃO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Balanço!$A$7:$B$36</definedName>
    <definedName name="_xlnm._FilterDatabase" localSheetId="1" hidden="1">DRE!$A$7:$B$32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CONCILIAÇÃO!$A$1:$L$19</definedName>
    <definedName name="_xlnm.Print_Area" localSheetId="2">DFC!$A$1:$M$43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L19" i="4"/>
  <c r="K19" i="4"/>
  <c r="J19" i="4"/>
  <c r="I19" i="4"/>
  <c r="H19" i="4"/>
  <c r="G19" i="4"/>
  <c r="F19" i="4"/>
  <c r="E19" i="4"/>
  <c r="D19" i="4"/>
  <c r="C19" i="4"/>
  <c r="L16" i="4"/>
  <c r="L15" i="4"/>
  <c r="M39" i="3"/>
  <c r="K37" i="3"/>
  <c r="G37" i="3"/>
  <c r="C37" i="3"/>
  <c r="C41" i="3" s="1"/>
  <c r="M35" i="3"/>
  <c r="L35" i="3"/>
  <c r="K35" i="3"/>
  <c r="J35" i="3"/>
  <c r="I35" i="3"/>
  <c r="H35" i="3"/>
  <c r="G35" i="3"/>
  <c r="F35" i="3"/>
  <c r="E35" i="3"/>
  <c r="D35" i="3"/>
  <c r="C35" i="3"/>
  <c r="M34" i="3"/>
  <c r="M33" i="3"/>
  <c r="M32" i="3"/>
  <c r="L29" i="3"/>
  <c r="L37" i="3" s="1"/>
  <c r="K29" i="3"/>
  <c r="J29" i="3"/>
  <c r="J37" i="3" s="1"/>
  <c r="I29" i="3"/>
  <c r="I37" i="3" s="1"/>
  <c r="H29" i="3"/>
  <c r="H37" i="3" s="1"/>
  <c r="G29" i="3"/>
  <c r="F29" i="3"/>
  <c r="F37" i="3" s="1"/>
  <c r="E29" i="3"/>
  <c r="E37" i="3" s="1"/>
  <c r="D29" i="3"/>
  <c r="D37" i="3" s="1"/>
  <c r="D41" i="3" s="1"/>
  <c r="E10" i="3" s="1"/>
  <c r="E41" i="3" s="1"/>
  <c r="F10" i="3" s="1"/>
  <c r="F41" i="3" s="1"/>
  <c r="G10" i="3" s="1"/>
  <c r="G41" i="3" s="1"/>
  <c r="H10" i="3" s="1"/>
  <c r="C29" i="3"/>
  <c r="M28" i="3"/>
  <c r="M27" i="3"/>
  <c r="M26" i="3"/>
  <c r="M25" i="3"/>
  <c r="M29" i="3" s="1"/>
  <c r="L25" i="3"/>
  <c r="K25" i="3"/>
  <c r="J25" i="3"/>
  <c r="I25" i="3"/>
  <c r="H25" i="3"/>
  <c r="G25" i="3"/>
  <c r="F25" i="3"/>
  <c r="E25" i="3"/>
  <c r="D25" i="3"/>
  <c r="C25" i="3"/>
  <c r="M24" i="3"/>
  <c r="M23" i="3"/>
  <c r="M22" i="3"/>
  <c r="M19" i="3"/>
  <c r="M37" i="3" s="1"/>
  <c r="M41" i="3" s="1"/>
  <c r="L19" i="3"/>
  <c r="K19" i="3"/>
  <c r="I19" i="3"/>
  <c r="H19" i="3"/>
  <c r="G19" i="3"/>
  <c r="F19" i="3"/>
  <c r="E19" i="3"/>
  <c r="D19" i="3"/>
  <c r="C19" i="3"/>
  <c r="M18" i="3"/>
  <c r="M17" i="3"/>
  <c r="M16" i="3"/>
  <c r="M15" i="3"/>
  <c r="M14" i="3"/>
  <c r="M13" i="3"/>
  <c r="M10" i="3"/>
  <c r="H41" i="3" l="1"/>
  <c r="I10" i="3" s="1"/>
  <c r="I41" i="3" s="1"/>
  <c r="J10" i="3" s="1"/>
  <c r="J41" i="3" s="1"/>
  <c r="K10" i="3" s="1"/>
  <c r="K41" i="3" s="1"/>
  <c r="L10" i="3" s="1"/>
  <c r="L41" i="3" s="1"/>
  <c r="N38" i="2" l="1"/>
  <c r="N36" i="2" s="1"/>
  <c r="N37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N31" i="2"/>
  <c r="N30" i="2"/>
  <c r="N29" i="2"/>
  <c r="N28" i="2"/>
  <c r="N27" i="2"/>
  <c r="N26" i="2"/>
  <c r="N25" i="2"/>
  <c r="N24" i="2"/>
  <c r="M23" i="2"/>
  <c r="L23" i="2"/>
  <c r="K23" i="2"/>
  <c r="K16" i="2" s="1"/>
  <c r="K34" i="2" s="1"/>
  <c r="K40" i="2" s="1"/>
  <c r="J23" i="2"/>
  <c r="J16" i="2" s="1"/>
  <c r="J34" i="2" s="1"/>
  <c r="J40" i="2" s="1"/>
  <c r="I23" i="2"/>
  <c r="I16" i="2" s="1"/>
  <c r="H23" i="2"/>
  <c r="H16" i="2" s="1"/>
  <c r="H34" i="2" s="1"/>
  <c r="H40" i="2" s="1"/>
  <c r="G23" i="2"/>
  <c r="G16" i="2" s="1"/>
  <c r="F23" i="2"/>
  <c r="F16" i="2" s="1"/>
  <c r="E23" i="2"/>
  <c r="D23" i="2"/>
  <c r="C23" i="2"/>
  <c r="B23" i="2"/>
  <c r="N22" i="2"/>
  <c r="N21" i="2"/>
  <c r="N20" i="2"/>
  <c r="N19" i="2"/>
  <c r="N18" i="2"/>
  <c r="N23" i="2" s="1"/>
  <c r="N16" i="2" s="1"/>
  <c r="M16" i="2"/>
  <c r="L16" i="2"/>
  <c r="L34" i="2" s="1"/>
  <c r="L40" i="2" s="1"/>
  <c r="E16" i="2"/>
  <c r="E34" i="2" s="1"/>
  <c r="E40" i="2" s="1"/>
  <c r="D16" i="2"/>
  <c r="C16" i="2"/>
  <c r="B16" i="2"/>
  <c r="N14" i="2"/>
  <c r="N13" i="2"/>
  <c r="N12" i="2"/>
  <c r="N11" i="2"/>
  <c r="N10" i="2"/>
  <c r="N9" i="2" s="1"/>
  <c r="N34" i="2" s="1"/>
  <c r="N40" i="2" s="1"/>
  <c r="M9" i="2"/>
  <c r="M34" i="2" s="1"/>
  <c r="M40" i="2" s="1"/>
  <c r="L9" i="2"/>
  <c r="K9" i="2"/>
  <c r="J9" i="2"/>
  <c r="I9" i="2"/>
  <c r="I34" i="2" s="1"/>
  <c r="I40" i="2" s="1"/>
  <c r="H9" i="2"/>
  <c r="G9" i="2"/>
  <c r="G34" i="2" s="1"/>
  <c r="G40" i="2" s="1"/>
  <c r="G43" i="2" s="1"/>
  <c r="F9" i="2"/>
  <c r="F34" i="2" s="1"/>
  <c r="F40" i="2" s="1"/>
  <c r="F43" i="2" s="1"/>
  <c r="E9" i="2"/>
  <c r="D9" i="2"/>
  <c r="D34" i="2" s="1"/>
  <c r="D40" i="2" s="1"/>
  <c r="C9" i="2"/>
  <c r="C34" i="2" s="1"/>
  <c r="C40" i="2" s="1"/>
  <c r="B9" i="2"/>
  <c r="B34" i="2" s="1"/>
  <c r="B40" i="2" s="1"/>
  <c r="I35" i="1"/>
  <c r="H35" i="1"/>
  <c r="G35" i="1"/>
  <c r="F35" i="1"/>
  <c r="E35" i="1"/>
  <c r="D35" i="1"/>
  <c r="C35" i="1"/>
  <c r="B35" i="1"/>
  <c r="J34" i="1"/>
  <c r="M31" i="1"/>
  <c r="L31" i="1"/>
  <c r="K31" i="1"/>
  <c r="J31" i="1"/>
  <c r="I31" i="1"/>
  <c r="H31" i="1"/>
  <c r="G31" i="1"/>
  <c r="F31" i="1"/>
  <c r="E31" i="1"/>
  <c r="D31" i="1"/>
  <c r="C31" i="1"/>
  <c r="B31" i="1"/>
  <c r="M23" i="1"/>
  <c r="L23" i="1"/>
  <c r="K23" i="1"/>
  <c r="J23" i="1"/>
  <c r="I23" i="1"/>
  <c r="H23" i="1"/>
  <c r="G23" i="1"/>
  <c r="F23" i="1"/>
  <c r="E23" i="1"/>
  <c r="D23" i="1"/>
  <c r="C23" i="1"/>
  <c r="B23" i="1"/>
  <c r="J22" i="1"/>
  <c r="M18" i="1"/>
  <c r="L18" i="1"/>
  <c r="K18" i="1"/>
  <c r="J18" i="1"/>
  <c r="I18" i="1"/>
  <c r="H18" i="1"/>
  <c r="G18" i="1"/>
  <c r="F18" i="1"/>
  <c r="E18" i="1"/>
  <c r="D18" i="1"/>
  <c r="C18" i="1"/>
  <c r="B18" i="1"/>
  <c r="M10" i="1"/>
  <c r="M9" i="1" s="1"/>
  <c r="L10" i="1"/>
  <c r="K10" i="1"/>
  <c r="J10" i="1"/>
  <c r="I10" i="1"/>
  <c r="H10" i="1"/>
  <c r="G10" i="1"/>
  <c r="F10" i="1"/>
  <c r="E10" i="1"/>
  <c r="E9" i="1" s="1"/>
  <c r="D10" i="1"/>
  <c r="C10" i="1"/>
  <c r="B10" i="1"/>
  <c r="L9" i="1"/>
  <c r="K9" i="1"/>
  <c r="J9" i="1"/>
  <c r="I9" i="1"/>
  <c r="H9" i="1"/>
  <c r="G9" i="1"/>
  <c r="F9" i="1"/>
  <c r="D9" i="1"/>
  <c r="C9" i="1"/>
  <c r="B9" i="1"/>
  <c r="D36" i="1" l="1"/>
  <c r="D34" i="1" s="1"/>
  <c r="D22" i="1" s="1"/>
  <c r="B36" i="1"/>
  <c r="B34" i="1" s="1"/>
  <c r="B22" i="1" s="1"/>
  <c r="G36" i="1"/>
  <c r="G34" i="1" s="1"/>
  <c r="G22" i="1" s="1"/>
  <c r="C36" i="1"/>
  <c r="C34" i="1" s="1"/>
  <c r="C22" i="1" s="1"/>
  <c r="M36" i="1"/>
  <c r="M34" i="1" s="1"/>
  <c r="M22" i="1" s="1"/>
  <c r="E36" i="1"/>
  <c r="E34" i="1" s="1"/>
  <c r="E22" i="1" s="1"/>
  <c r="L36" i="1"/>
  <c r="L34" i="1" s="1"/>
  <c r="L22" i="1" s="1"/>
  <c r="H36" i="1"/>
  <c r="H34" i="1" s="1"/>
  <c r="H22" i="1" s="1"/>
  <c r="K36" i="1"/>
  <c r="K34" i="1" s="1"/>
  <c r="K22" i="1" s="1"/>
  <c r="I36" i="1"/>
  <c r="I34" i="1" s="1"/>
  <c r="I22" i="1" s="1"/>
  <c r="F36" i="1"/>
  <c r="F34" i="1" s="1"/>
  <c r="F22" i="1" s="1"/>
</calcChain>
</file>

<file path=xl/sharedStrings.xml><?xml version="1.0" encoding="utf-8"?>
<sst xmlns="http://schemas.openxmlformats.org/spreadsheetml/2006/main" count="150" uniqueCount="127">
  <si>
    <t>INSTITUTO DO CÂNCER DO ESTADO DE SÃO PAULO - ICESP</t>
  </si>
  <si>
    <t>CONTRATO DE GESTÃO N.º 01/2022 - CENTROS DE GERENCIAMENTO OPERACIONAIS</t>
  </si>
  <si>
    <t>ANO II - FEV/2023 A JAN/2024</t>
  </si>
  <si>
    <t>BALANÇOS PATRIMONIAIS DE FEVEREIRO A NOVEMBRO/2023 (EM R$)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</si>
  <si>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</si>
  <si>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</si>
  <si>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</si>
  <si>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</si>
  <si>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</si>
  <si>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</si>
  <si>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</si>
  <si>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</si>
  <si>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</si>
  <si>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</si>
  <si>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</si>
  <si>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</si>
  <si>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</si>
  <si>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</si>
  <si>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</si>
  <si>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</si>
  <si>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</si>
  <si>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</si>
  <si>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</si>
  <si>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</si>
  <si>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</si>
  <si>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</si>
  <si>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</si>
  <si>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</si>
  <si>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</si>
  <si>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</si>
  <si>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</si>
  <si>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</si>
  <si>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</si>
  <si>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</si>
  <si>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SALDO CREDOR DE REPASSES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</si>
  <si>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</si>
  <si>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</si>
  <si>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</si>
  <si>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</si>
  <si>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</si>
  <si>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</si>
  <si>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DEMONSTRAÇÕES DOS RESULTADOS NO PERÍODO DE FEVEREIRO A NOVEMBRO/2023 (EM R$)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</si>
  <si>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</si>
  <si>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</si>
  <si>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</si>
  <si>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</si>
  <si>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</si>
  <si>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</si>
  <si>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</si>
  <si>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</si>
  <si>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</si>
  <si>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</si>
  <si>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</si>
  <si>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</si>
  <si>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TOTAL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</si>
  <si>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</si>
  <si>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</si>
  <si>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</si>
  <si>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</si>
  <si>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</si>
  <si>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</si>
  <si>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</si>
  <si>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</si>
  <si>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</si>
  <si>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</si>
  <si>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</si>
  <si>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</si>
  <si>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</si>
  <si>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</si>
  <si>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</si>
  <si>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</si>
  <si>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</si>
  <si>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</si>
  <si>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</si>
  <si>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</si>
  <si>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</si>
  <si>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</si>
  <si>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</si>
  <si>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</si>
  <si>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</si>
  <si>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</si>
  <si>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</si>
  <si>
    <t>Instituto do Câncer do Estado de São Paulo - ICESP</t>
  </si>
  <si>
    <t xml:space="preserve">Contrato de Gestão nº 01/2022 -Ano II (fev/2023 a jan/2024)  </t>
  </si>
  <si>
    <t>Fluxos de Caixa de Fevereiro a novembro/2023 (R$ mil)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</si>
  <si>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</si>
  <si>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</si>
  <si>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</si>
  <si>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</si>
  <si>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</si>
  <si>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</si>
  <si>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</si>
  <si>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</si>
  <si>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</si>
  <si>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</si>
  <si>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</si>
  <si>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</si>
  <si>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</si>
  <si>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</si>
  <si>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</si>
  <si>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</si>
  <si>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</si>
  <si>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</si>
  <si>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</si>
  <si>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</si>
  <si>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</si>
  <si>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</si>
  <si>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</si>
  <si>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</si>
  <si>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</si>
  <si>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</si>
  <si>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</si>
  <si>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</si>
  <si>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</si>
  <si>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</si>
  <si>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</si>
  <si>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</si>
  <si>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</si>
  <si>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</t>
  </si>
  <si>
    <t xml:space="preserve">Contrato de Gestão nº 01/2022 -  Ano II (fev/2023 a jan/2024)  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</si>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</sst>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#,##0_ ;\-#,##0\ "/>
  </numFmts>
  <fonts count="33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b/>
      <sz val="12"/>
      <color rgb="FF548235"/>
      <name val="Verdana"/>
      <family val="2"/>
    </font>
    <font>
      <b/>
      <sz val="8"/>
      <color indexed="8"/>
      <name val="Verdana"/>
      <family val="2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6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Calibri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u/>
      <sz val="11"/>
      <color theme="1" tint="0.249977111117893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>
      <alignment vertical="top"/>
    </xf>
    <xf numFmtId="0" fontId="3" fillId="0" borderId="0">
      <alignment vertical="top"/>
    </xf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top"/>
    </xf>
    <xf numFmtId="0" fontId="1" fillId="0" borderId="0"/>
  </cellStyleXfs>
  <cellXfs count="115">
    <xf numFmtId="0" fontId="0" fillId="0" borderId="0" xfId="0">
      <alignment vertical="top"/>
    </xf>
    <xf numFmtId="0" fontId="4" fillId="0" borderId="0" xfId="1" applyFont="1" applyAlignment="1">
      <alignment vertical="center"/>
    </xf>
    <xf numFmtId="43" fontId="4" fillId="0" borderId="0" xfId="2" applyFont="1" applyFill="1" applyBorder="1" applyAlignment="1" applyProtection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43" fontId="9" fillId="0" borderId="0" xfId="2" applyFont="1" applyAlignment="1">
      <alignment horizontal="right" vertical="center"/>
    </xf>
    <xf numFmtId="4" fontId="4" fillId="0" borderId="0" xfId="2" applyNumberFormat="1" applyFont="1" applyFill="1" applyAlignment="1">
      <alignment horizontal="right" vertical="center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0" xfId="1" applyFont="1" applyFill="1" applyAlignment="1">
      <alignment vertical="center"/>
    </xf>
    <xf numFmtId="3" fontId="11" fillId="3" borderId="0" xfId="2" applyNumberFormat="1" applyFont="1" applyFill="1" applyAlignment="1">
      <alignment horizontal="right" vertical="center"/>
    </xf>
    <xf numFmtId="4" fontId="9" fillId="3" borderId="0" xfId="2" applyNumberFormat="1" applyFont="1" applyFill="1" applyAlignment="1">
      <alignment horizontal="right" vertical="center"/>
    </xf>
    <xf numFmtId="0" fontId="11" fillId="4" borderId="0" xfId="1" applyFont="1" applyFill="1" applyAlignment="1">
      <alignment vertical="center"/>
    </xf>
    <xf numFmtId="3" fontId="11" fillId="4" borderId="0" xfId="2" applyNumberFormat="1" applyFont="1" applyFill="1" applyAlignment="1">
      <alignment horizontal="right" vertical="center"/>
    </xf>
    <xf numFmtId="4" fontId="9" fillId="4" borderId="0" xfId="2" applyNumberFormat="1" applyFont="1" applyFill="1" applyAlignment="1">
      <alignment horizontal="right" vertical="center"/>
    </xf>
    <xf numFmtId="0" fontId="12" fillId="0" borderId="0" xfId="1" applyFont="1" applyAlignment="1">
      <alignment horizontal="left" vertical="center" indent="1"/>
    </xf>
    <xf numFmtId="3" fontId="12" fillId="0" borderId="0" xfId="2" applyNumberFormat="1" applyFont="1" applyFill="1" applyAlignment="1">
      <alignment horizontal="right" vertical="center"/>
    </xf>
    <xf numFmtId="4" fontId="13" fillId="0" borderId="0" xfId="0" applyNumberFormat="1" applyFont="1">
      <alignment vertical="top"/>
    </xf>
    <xf numFmtId="164" fontId="4" fillId="0" borderId="0" xfId="3" applyFont="1" applyAlignment="1">
      <alignment vertical="center"/>
    </xf>
    <xf numFmtId="164" fontId="4" fillId="0" borderId="0" xfId="3" applyFont="1" applyFill="1" applyAlignment="1">
      <alignment vertical="center"/>
    </xf>
    <xf numFmtId="164" fontId="7" fillId="0" borderId="0" xfId="3" applyFont="1" applyFill="1" applyBorder="1" applyAlignment="1" applyProtection="1">
      <alignment vertical="center"/>
    </xf>
    <xf numFmtId="164" fontId="7" fillId="0" borderId="0" xfId="3" applyFont="1" applyAlignment="1">
      <alignment vertical="center"/>
    </xf>
    <xf numFmtId="164" fontId="8" fillId="0" borderId="0" xfId="3" applyFont="1" applyAlignment="1">
      <alignment vertical="center"/>
    </xf>
    <xf numFmtId="3" fontId="12" fillId="0" borderId="0" xfId="1" applyNumberFormat="1" applyFont="1" applyAlignment="1">
      <alignment vertical="center"/>
    </xf>
    <xf numFmtId="4" fontId="4" fillId="0" borderId="0" xfId="2" applyNumberFormat="1" applyFont="1" applyAlignment="1">
      <alignment horizontal="right" vertical="center"/>
    </xf>
    <xf numFmtId="3" fontId="12" fillId="0" borderId="0" xfId="2" applyNumberFormat="1" applyFont="1" applyAlignment="1">
      <alignment horizontal="right" vertical="center"/>
    </xf>
    <xf numFmtId="0" fontId="12" fillId="0" borderId="0" xfId="1" applyFont="1" applyAlignment="1">
      <alignment vertical="center"/>
    </xf>
    <xf numFmtId="164" fontId="12" fillId="0" borderId="0" xfId="3" applyFont="1" applyFill="1" applyAlignment="1">
      <alignment vertical="center"/>
    </xf>
    <xf numFmtId="43" fontId="12" fillId="0" borderId="0" xfId="1" applyNumberFormat="1" applyFont="1" applyAlignment="1">
      <alignment vertical="center"/>
    </xf>
    <xf numFmtId="0" fontId="11" fillId="5" borderId="0" xfId="1" applyFont="1" applyFill="1" applyAlignment="1">
      <alignment horizontal="left" vertical="center" indent="1"/>
    </xf>
    <xf numFmtId="3" fontId="11" fillId="0" borderId="0" xfId="2" applyNumberFormat="1" applyFont="1" applyFill="1" applyAlignment="1">
      <alignment horizontal="right" vertical="center"/>
    </xf>
    <xf numFmtId="0" fontId="12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1"/>
    </xf>
    <xf numFmtId="164" fontId="9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1" fillId="6" borderId="0" xfId="1" applyFont="1" applyFill="1" applyAlignment="1">
      <alignment vertical="center"/>
    </xf>
    <xf numFmtId="3" fontId="11" fillId="6" borderId="0" xfId="2" applyNumberFormat="1" applyFont="1" applyFill="1" applyAlignment="1">
      <alignment horizontal="right" vertical="center"/>
    </xf>
    <xf numFmtId="0" fontId="14" fillId="7" borderId="0" xfId="1" applyFont="1" applyFill="1" applyAlignment="1">
      <alignment vertical="center"/>
    </xf>
    <xf numFmtId="3" fontId="14" fillId="7" borderId="0" xfId="2" applyNumberFormat="1" applyFont="1" applyFill="1" applyAlignment="1">
      <alignment horizontal="right" vertical="center"/>
    </xf>
    <xf numFmtId="4" fontId="12" fillId="0" borderId="0" xfId="1" applyNumberFormat="1" applyFont="1" applyAlignment="1">
      <alignment vertical="center"/>
    </xf>
    <xf numFmtId="164" fontId="15" fillId="0" borderId="0" xfId="3" applyFont="1" applyFill="1" applyAlignment="1">
      <alignment vertical="center"/>
    </xf>
    <xf numFmtId="0" fontId="15" fillId="0" borderId="0" xfId="1" applyFont="1" applyAlignment="1">
      <alignment vertical="center"/>
    </xf>
    <xf numFmtId="4" fontId="15" fillId="0" borderId="0" xfId="1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17" fillId="0" borderId="0" xfId="4" applyFont="1" applyAlignment="1">
      <alignment vertical="center" wrapText="1"/>
    </xf>
    <xf numFmtId="0" fontId="18" fillId="0" borderId="0" xfId="4" applyFont="1" applyAlignment="1">
      <alignment vertical="center"/>
    </xf>
    <xf numFmtId="0" fontId="2" fillId="0" borderId="0" xfId="4" applyFont="1" applyAlignment="1">
      <alignment horizontal="right" vertical="center"/>
    </xf>
    <xf numFmtId="0" fontId="19" fillId="0" borderId="1" xfId="4" applyFont="1" applyBorder="1" applyAlignment="1">
      <alignment horizontal="right" vertical="center"/>
    </xf>
    <xf numFmtId="0" fontId="19" fillId="0" borderId="2" xfId="4" applyFont="1" applyBorder="1" applyAlignment="1">
      <alignment horizontal="right" vertical="center"/>
    </xf>
    <xf numFmtId="0" fontId="20" fillId="0" borderId="0" xfId="4" applyFont="1" applyAlignment="1">
      <alignment vertical="center"/>
    </xf>
    <xf numFmtId="0" fontId="21" fillId="0" borderId="3" xfId="4" applyFont="1" applyBorder="1" applyAlignment="1">
      <alignment horizontal="right" vertical="center"/>
    </xf>
    <xf numFmtId="0" fontId="21" fillId="0" borderId="4" xfId="4" applyFont="1" applyBorder="1" applyAlignment="1">
      <alignment horizontal="right" vertical="center"/>
    </xf>
    <xf numFmtId="0" fontId="22" fillId="0" borderId="0" xfId="4" applyFont="1" applyAlignment="1">
      <alignment vertical="center"/>
    </xf>
    <xf numFmtId="0" fontId="23" fillId="0" borderId="5" xfId="4" applyFont="1" applyBorder="1" applyAlignment="1">
      <alignment vertical="center"/>
    </xf>
    <xf numFmtId="0" fontId="24" fillId="0" borderId="0" xfId="4" applyFont="1" applyAlignment="1">
      <alignment vertical="center"/>
    </xf>
    <xf numFmtId="38" fontId="23" fillId="0" borderId="3" xfId="4" applyNumberFormat="1" applyFont="1" applyBorder="1" applyAlignment="1">
      <alignment vertical="center"/>
    </xf>
    <xf numFmtId="38" fontId="23" fillId="0" borderId="4" xfId="4" applyNumberFormat="1" applyFont="1" applyBorder="1" applyAlignment="1">
      <alignment vertical="center"/>
    </xf>
    <xf numFmtId="0" fontId="19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6" fillId="0" borderId="6" xfId="4" applyFont="1" applyBorder="1" applyAlignment="1">
      <alignment horizontal="left" vertical="center" indent="2"/>
    </xf>
    <xf numFmtId="0" fontId="27" fillId="0" borderId="0" xfId="4" applyFont="1" applyAlignment="1">
      <alignment vertical="center"/>
    </xf>
    <xf numFmtId="165" fontId="26" fillId="0" borderId="7" xfId="4" applyNumberFormat="1" applyFont="1" applyBorder="1" applyAlignment="1">
      <alignment vertical="center"/>
    </xf>
    <xf numFmtId="165" fontId="26" fillId="0" borderId="8" xfId="4" applyNumberFormat="1" applyFont="1" applyBorder="1" applyAlignment="1">
      <alignment vertical="center"/>
    </xf>
    <xf numFmtId="165" fontId="26" fillId="0" borderId="6" xfId="4" applyNumberFormat="1" applyFont="1" applyBorder="1" applyAlignment="1">
      <alignment vertical="center"/>
    </xf>
    <xf numFmtId="166" fontId="26" fillId="0" borderId="7" xfId="4" applyNumberFormat="1" applyFont="1" applyBorder="1" applyAlignment="1">
      <alignment vertical="center"/>
    </xf>
    <xf numFmtId="0" fontId="23" fillId="8" borderId="6" xfId="4" applyFont="1" applyFill="1" applyBorder="1" applyAlignment="1">
      <alignment horizontal="left" vertical="center" indent="2"/>
    </xf>
    <xf numFmtId="0" fontId="23" fillId="8" borderId="0" xfId="4" applyFont="1" applyFill="1" applyAlignment="1">
      <alignment vertical="center"/>
    </xf>
    <xf numFmtId="165" fontId="23" fillId="8" borderId="8" xfId="4" applyNumberFormat="1" applyFont="1" applyFill="1" applyBorder="1" applyAlignment="1">
      <alignment vertical="center"/>
    </xf>
    <xf numFmtId="165" fontId="22" fillId="0" borderId="0" xfId="4" applyNumberFormat="1" applyFont="1" applyAlignment="1">
      <alignment vertical="center"/>
    </xf>
    <xf numFmtId="165" fontId="19" fillId="0" borderId="0" xfId="4" applyNumberFormat="1" applyFont="1" applyAlignment="1">
      <alignment vertical="center"/>
    </xf>
    <xf numFmtId="166" fontId="26" fillId="0" borderId="8" xfId="4" applyNumberFormat="1" applyFont="1" applyBorder="1" applyAlignment="1">
      <alignment vertical="center"/>
    </xf>
    <xf numFmtId="0" fontId="28" fillId="9" borderId="6" xfId="4" applyFont="1" applyFill="1" applyBorder="1" applyAlignment="1">
      <alignment horizontal="left" vertical="center" indent="3"/>
    </xf>
    <xf numFmtId="0" fontId="28" fillId="9" borderId="0" xfId="4" applyFont="1" applyFill="1" applyAlignment="1">
      <alignment vertical="center"/>
    </xf>
    <xf numFmtId="166" fontId="28" fillId="9" borderId="8" xfId="4" applyNumberFormat="1" applyFont="1" applyFill="1" applyBorder="1" applyAlignment="1">
      <alignment vertical="center"/>
    </xf>
    <xf numFmtId="166" fontId="23" fillId="8" borderId="8" xfId="4" applyNumberFormat="1" applyFont="1" applyFill="1" applyBorder="1" applyAlignment="1">
      <alignment vertical="center"/>
    </xf>
    <xf numFmtId="0" fontId="2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23" fillId="9" borderId="6" xfId="4" applyFont="1" applyFill="1" applyBorder="1" applyAlignment="1">
      <alignment vertical="center"/>
    </xf>
    <xf numFmtId="0" fontId="23" fillId="9" borderId="0" xfId="4" applyFont="1" applyFill="1" applyAlignment="1">
      <alignment vertical="center"/>
    </xf>
    <xf numFmtId="165" fontId="23" fillId="9" borderId="8" xfId="4" applyNumberFormat="1" applyFont="1" applyFill="1" applyBorder="1" applyAlignment="1">
      <alignment vertical="center"/>
    </xf>
    <xf numFmtId="0" fontId="30" fillId="0" borderId="0" xfId="4" applyFont="1" applyAlignment="1">
      <alignment vertical="center"/>
    </xf>
    <xf numFmtId="165" fontId="31" fillId="0" borderId="0" xfId="4" applyNumberFormat="1" applyFont="1" applyAlignment="1">
      <alignment vertical="center"/>
    </xf>
    <xf numFmtId="165" fontId="1" fillId="0" borderId="0" xfId="4" applyNumberFormat="1" applyAlignment="1">
      <alignment vertical="center"/>
    </xf>
    <xf numFmtId="0" fontId="19" fillId="0" borderId="0" xfId="4" applyFont="1" applyAlignment="1">
      <alignment horizontal="right" vertical="center"/>
    </xf>
    <xf numFmtId="0" fontId="19" fillId="0" borderId="9" xfId="4" applyFont="1" applyBorder="1" applyAlignment="1">
      <alignment horizontal="right" vertical="center"/>
    </xf>
    <xf numFmtId="0" fontId="21" fillId="0" borderId="0" xfId="4" applyFont="1" applyAlignment="1">
      <alignment vertical="center"/>
    </xf>
    <xf numFmtId="0" fontId="21" fillId="0" borderId="10" xfId="4" applyFont="1" applyBorder="1" applyAlignment="1">
      <alignment horizontal="right" vertical="center"/>
    </xf>
    <xf numFmtId="0" fontId="23" fillId="0" borderId="0" xfId="4" applyFont="1" applyAlignment="1">
      <alignment vertical="center"/>
    </xf>
    <xf numFmtId="38" fontId="23" fillId="0" borderId="10" xfId="4" applyNumberFormat="1" applyFont="1" applyBorder="1" applyAlignment="1">
      <alignment vertical="center"/>
    </xf>
    <xf numFmtId="0" fontId="32" fillId="0" borderId="0" xfId="4" applyFont="1" applyAlignment="1">
      <alignment horizontal="left" vertical="center"/>
    </xf>
    <xf numFmtId="0" fontId="26" fillId="0" borderId="0" xfId="4" applyFont="1" applyAlignment="1">
      <alignment vertical="center"/>
    </xf>
    <xf numFmtId="3" fontId="26" fillId="0" borderId="0" xfId="4" applyNumberFormat="1" applyFont="1" applyAlignment="1">
      <alignment vertical="center"/>
    </xf>
    <xf numFmtId="0" fontId="26" fillId="0" borderId="11" xfId="4" applyFont="1" applyBorder="1" applyAlignment="1">
      <alignment horizontal="left" vertical="center" indent="2"/>
    </xf>
    <xf numFmtId="3" fontId="26" fillId="0" borderId="11" xfId="4" applyNumberFormat="1" applyFont="1" applyBorder="1" applyAlignment="1">
      <alignment vertical="center"/>
    </xf>
    <xf numFmtId="0" fontId="26" fillId="0" borderId="6" xfId="4" applyFont="1" applyBorder="1" applyAlignment="1">
      <alignment horizontal="left" vertical="center" wrapText="1"/>
    </xf>
    <xf numFmtId="3" fontId="26" fillId="0" borderId="8" xfId="4" applyNumberFormat="1" applyFont="1" applyBorder="1" applyAlignment="1">
      <alignment vertical="center"/>
    </xf>
    <xf numFmtId="0" fontId="26" fillId="0" borderId="6" xfId="4" applyFont="1" applyBorder="1" applyAlignment="1">
      <alignment vertical="center" wrapText="1"/>
    </xf>
    <xf numFmtId="0" fontId="19" fillId="0" borderId="0" xfId="4" applyFont="1" applyAlignment="1">
      <alignment horizontal="left" vertical="center" indent="2"/>
    </xf>
    <xf numFmtId="3" fontId="19" fillId="0" borderId="0" xfId="4" applyNumberFormat="1" applyFont="1" applyAlignment="1">
      <alignment vertical="center"/>
    </xf>
    <xf numFmtId="0" fontId="23" fillId="10" borderId="12" xfId="4" applyFont="1" applyFill="1" applyBorder="1" applyAlignment="1">
      <alignment vertical="center"/>
    </xf>
    <xf numFmtId="0" fontId="23" fillId="10" borderId="0" xfId="4" applyFont="1" applyFill="1" applyAlignment="1">
      <alignment vertical="center"/>
    </xf>
    <xf numFmtId="165" fontId="23" fillId="10" borderId="13" xfId="4" applyNumberFormat="1" applyFont="1" applyFill="1" applyBorder="1" applyAlignment="1">
      <alignment vertical="center"/>
    </xf>
  </cellXfs>
  <cellStyles count="5">
    <cellStyle name="Normal" xfId="0" builtinId="0"/>
    <cellStyle name="Normal 2" xfId="4" xr:uid="{CCD92A85-6319-4449-902D-296112EEE8B7}"/>
    <cellStyle name="Normal 2 4 2" xfId="1" xr:uid="{CA7A45E5-2150-45DA-928E-6141129E76B1}"/>
    <cellStyle name="Vírgula 2" xfId="2" xr:uid="{BDA3406E-FB5D-4A09-816E-CF9A1E539D72}"/>
    <cellStyle name="Vírgula 3" xfId="3" xr:uid="{06739F80-2001-4898-94BD-26BD3F98E1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1035844</xdr:colOff>
      <xdr:row>0</xdr:row>
      <xdr:rowOff>892969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C23E49-0165-44EA-B283-1546260E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6619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1107281</xdr:colOff>
      <xdr:row>0</xdr:row>
      <xdr:rowOff>916781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C06AC7-9188-424E-A856-C528435A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823280" cy="916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12</xdr:col>
      <xdr:colOff>153079</xdr:colOff>
      <xdr:row>1</xdr:row>
      <xdr:rowOff>35718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2C7AD2-D31F-4ACF-9CAD-8ADEA228C1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14459629" cy="966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1006927</xdr:colOff>
      <xdr:row>1</xdr:row>
      <xdr:rowOff>49071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546940-770C-4D81-9735-7BD1DCB30F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7161327" cy="992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3\k%20nov23\Arquivo%20Contabilidade\NOV-23_Oficial_Icesp%20CGest&#227;o_Cont%20CG&#180;s_Operacional_.xlsx" TargetMode="External"/><Relationship Id="rId1" Type="http://schemas.openxmlformats.org/officeDocument/2006/relationships/externalLinkPath" Target="/Controladoria/Projetos%20Controladoria/Subven&#231;&#245;es/HC-ICESP/Presta&#231;&#227;o%20de%20Contas%20-%20HC-ICESP/2023/k%20nov23/Arquivo%20Contabilidade/NOV-23_Oficial_Icesp%20CGest&#227;o_Cont%20CG&#180;s_Operacional_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3\k%20nov23\c%20DFC-%20%20ICESP%20CTR%20GEST&#195;O%20NOVEMBRO%202023.xlsx" TargetMode="External"/><Relationship Id="rId1" Type="http://schemas.openxmlformats.org/officeDocument/2006/relationships/externalLinkPath" Target="/Controladoria/Projetos%20Controladoria/Subven&#231;&#245;es/HC-ICESP/Presta&#231;&#227;o%20de%20Contas%20-%20HC-ICESP/2023/k%20nov23/c%20DFC-%20%20ICESP%20CTR%20GEST&#195;O%20NOVEMBR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8425-B3FE-4829-BEBC-AE25D0B65AE0}">
  <dimension ref="A1:Q42"/>
  <sheetViews>
    <sheetView showGridLines="0" tabSelected="1" zoomScale="80" zoomScaleNormal="80" workbookViewId="0">
      <selection activeCell="A30" sqref="A30"/>
    </sheetView>
  </sheetViews>
  <sheetFormatPr defaultColWidth="6.85546875" defaultRowHeight="15" customHeight="1" x14ac:dyDescent="0.2"/>
  <cols>
    <col min="1" max="1" width="65.85546875" style="1" customWidth="1"/>
    <col min="2" max="2" width="15.7109375" style="26" customWidth="1"/>
    <col min="3" max="11" width="15.7109375" style="1" customWidth="1"/>
    <col min="12" max="12" width="17.140625" style="1" hidden="1" customWidth="1"/>
    <col min="13" max="13" width="14.7109375" style="1" hidden="1" customWidth="1"/>
    <col min="14" max="14" width="2.7109375" style="1" customWidth="1"/>
    <col min="15" max="15" width="16.42578125" style="1" customWidth="1"/>
    <col min="16" max="16" width="14.28515625" style="1" customWidth="1"/>
    <col min="17" max="17" width="13.85546875" style="1" customWidth="1"/>
    <col min="18" max="16384" width="6.85546875" style="1"/>
  </cols>
  <sheetData>
    <row r="1" spans="1:17" ht="90" customHeight="1" x14ac:dyDescent="0.2">
      <c r="B1" s="2"/>
    </row>
    <row r="2" spans="1:17" s="4" customFormat="1" ht="20.100000000000001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s="4" customFormat="1" ht="18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O3" s="7"/>
    </row>
    <row r="4" spans="1:17" s="4" customFormat="1" ht="18" customHeight="1" x14ac:dyDescent="0.2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10"/>
    </row>
    <row r="5" spans="1:17" s="7" customFormat="1" ht="18" customHeight="1" x14ac:dyDescent="0.2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7" ht="18" customHeight="1" x14ac:dyDescent="0.2"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N6" s="13"/>
    </row>
    <row r="7" spans="1:17" ht="18" customHeight="1" x14ac:dyDescent="0.2">
      <c r="A7" s="14"/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5" t="s">
        <v>15</v>
      </c>
    </row>
    <row r="8" spans="1:17" ht="18" customHeight="1" x14ac:dyDescent="0.2">
      <c r="B8" s="1"/>
    </row>
    <row r="9" spans="1:17" ht="18" customHeight="1" x14ac:dyDescent="0.2">
      <c r="A9" s="16" t="s">
        <v>16</v>
      </c>
      <c r="B9" s="17">
        <f t="shared" ref="B9:M9" si="0">B10+B18</f>
        <v>50280326.25</v>
      </c>
      <c r="C9" s="17">
        <f t="shared" si="0"/>
        <v>55323931.269999988</v>
      </c>
      <c r="D9" s="17">
        <f t="shared" si="0"/>
        <v>60839759.219999999</v>
      </c>
      <c r="E9" s="17">
        <f t="shared" si="0"/>
        <v>66185155.699999988</v>
      </c>
      <c r="F9" s="17">
        <f t="shared" si="0"/>
        <v>66156264.109999985</v>
      </c>
      <c r="G9" s="17">
        <f t="shared" si="0"/>
        <v>69229047.549999982</v>
      </c>
      <c r="H9" s="17">
        <f t="shared" si="0"/>
        <v>73655187.269999981</v>
      </c>
      <c r="I9" s="17">
        <f t="shared" si="0"/>
        <v>72762671.679999992</v>
      </c>
      <c r="J9" s="17">
        <f t="shared" si="0"/>
        <v>72270889.460000008</v>
      </c>
      <c r="K9" s="17">
        <f t="shared" si="0"/>
        <v>60516817.830000021</v>
      </c>
      <c r="L9" s="18">
        <f t="shared" si="0"/>
        <v>0</v>
      </c>
      <c r="M9" s="18">
        <f t="shared" si="0"/>
        <v>0</v>
      </c>
      <c r="N9" s="13"/>
      <c r="O9" s="13"/>
      <c r="P9" s="13"/>
      <c r="Q9" s="13"/>
    </row>
    <row r="10" spans="1:17" ht="18" customHeight="1" x14ac:dyDescent="0.2">
      <c r="A10" s="19" t="s">
        <v>17</v>
      </c>
      <c r="B10" s="20">
        <f t="shared" ref="B10:L10" si="1">SUM(B11:B17)</f>
        <v>46103194.399999999</v>
      </c>
      <c r="C10" s="20">
        <f t="shared" si="1"/>
        <v>51247423.18999999</v>
      </c>
      <c r="D10" s="20">
        <f t="shared" si="1"/>
        <v>56857395.520000003</v>
      </c>
      <c r="E10" s="20">
        <f t="shared" si="1"/>
        <v>62317266.309999987</v>
      </c>
      <c r="F10" s="20">
        <f t="shared" si="1"/>
        <v>62419033.949999988</v>
      </c>
      <c r="G10" s="20">
        <f t="shared" si="1"/>
        <v>65546117.87999998</v>
      </c>
      <c r="H10" s="20">
        <f t="shared" si="1"/>
        <v>69708086.299999982</v>
      </c>
      <c r="I10" s="20">
        <f t="shared" si="1"/>
        <v>68875549.939999998</v>
      </c>
      <c r="J10" s="20">
        <f t="shared" si="1"/>
        <v>65573028.680000007</v>
      </c>
      <c r="K10" s="20">
        <f t="shared" si="1"/>
        <v>52342451.51000002</v>
      </c>
      <c r="L10" s="21">
        <f t="shared" si="1"/>
        <v>0</v>
      </c>
      <c r="M10" s="21">
        <f>SUM(M11:M17)</f>
        <v>0</v>
      </c>
      <c r="O10" s="13"/>
      <c r="P10" s="13"/>
      <c r="Q10" s="13"/>
    </row>
    <row r="11" spans="1:17" ht="18" customHeight="1" x14ac:dyDescent="0.2">
      <c r="A11" s="22" t="s">
        <v>18</v>
      </c>
      <c r="B11" s="23">
        <v>2500</v>
      </c>
      <c r="C11" s="23">
        <v>2500</v>
      </c>
      <c r="D11" s="23">
        <v>2500</v>
      </c>
      <c r="E11" s="23">
        <v>2500</v>
      </c>
      <c r="F11" s="23">
        <v>2499.6799999999998</v>
      </c>
      <c r="G11" s="23">
        <v>2500</v>
      </c>
      <c r="H11" s="23">
        <v>2500</v>
      </c>
      <c r="I11" s="23">
        <v>2500</v>
      </c>
      <c r="J11" s="23">
        <v>2500</v>
      </c>
      <c r="K11" s="23">
        <v>2500</v>
      </c>
      <c r="L11" s="12"/>
      <c r="M11" s="12"/>
    </row>
    <row r="12" spans="1:17" ht="18" customHeight="1" x14ac:dyDescent="0.2">
      <c r="A12" s="22" t="s">
        <v>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-3.7252902984619141E-9</v>
      </c>
      <c r="H12" s="23">
        <v>-3.7252902984619141E-9</v>
      </c>
      <c r="I12" s="23">
        <v>0</v>
      </c>
      <c r="J12" s="23">
        <v>0</v>
      </c>
      <c r="K12" s="23">
        <v>0</v>
      </c>
      <c r="L12" s="12"/>
      <c r="M12" s="12"/>
      <c r="O12" s="13"/>
    </row>
    <row r="13" spans="1:17" ht="18" customHeight="1" x14ac:dyDescent="0.2">
      <c r="A13" s="22" t="s">
        <v>20</v>
      </c>
      <c r="B13" s="23">
        <v>17695041.499999993</v>
      </c>
      <c r="C13" s="23">
        <v>23957139.329999991</v>
      </c>
      <c r="D13" s="23">
        <v>31372691.839999992</v>
      </c>
      <c r="E13" s="23">
        <v>31753543.439999994</v>
      </c>
      <c r="F13" s="23">
        <v>31468658.899999995</v>
      </c>
      <c r="G13" s="23">
        <v>37183730.829999991</v>
      </c>
      <c r="H13" s="23">
        <v>39869060.93999999</v>
      </c>
      <c r="I13" s="23">
        <v>40518016.340000004</v>
      </c>
      <c r="J13" s="23">
        <v>37597842.550000012</v>
      </c>
      <c r="K13" s="23">
        <v>24097912.210000008</v>
      </c>
      <c r="L13" s="12"/>
      <c r="M13" s="12"/>
      <c r="O13" s="13"/>
      <c r="P13" s="13"/>
    </row>
    <row r="14" spans="1:17" ht="18" customHeight="1" x14ac:dyDescent="0.2">
      <c r="A14" s="22" t="s">
        <v>21</v>
      </c>
      <c r="B14" s="23">
        <v>1632997.1400000006</v>
      </c>
      <c r="C14" s="23">
        <v>718887.40000000596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12"/>
      <c r="M14" s="12"/>
      <c r="N14" s="13"/>
      <c r="O14" s="13"/>
      <c r="P14" s="13"/>
    </row>
    <row r="15" spans="1:17" ht="18" customHeight="1" x14ac:dyDescent="0.2">
      <c r="A15" s="22" t="s">
        <v>22</v>
      </c>
      <c r="B15" s="23">
        <v>24837039.280000005</v>
      </c>
      <c r="C15" s="23">
        <v>25031516.139999997</v>
      </c>
      <c r="D15" s="23">
        <v>23957748.000000007</v>
      </c>
      <c r="E15" s="23">
        <v>29098064.279999997</v>
      </c>
      <c r="F15" s="23">
        <v>28326397.460000001</v>
      </c>
      <c r="G15" s="23">
        <v>26538816.329999998</v>
      </c>
      <c r="H15" s="23">
        <v>28748214.009999998</v>
      </c>
      <c r="I15" s="23">
        <v>26378109.109999999</v>
      </c>
      <c r="J15" s="23">
        <v>26849170.330000002</v>
      </c>
      <c r="K15" s="23">
        <v>27034959.430000003</v>
      </c>
      <c r="L15" s="12"/>
      <c r="M15" s="12"/>
      <c r="O15" s="13"/>
    </row>
    <row r="16" spans="1:17" ht="18" customHeight="1" x14ac:dyDescent="0.2">
      <c r="A16" s="22" t="s">
        <v>23</v>
      </c>
      <c r="B16" s="23">
        <v>419312.05000000005</v>
      </c>
      <c r="C16" s="23">
        <v>351858.84</v>
      </c>
      <c r="D16" s="23">
        <v>295726.39</v>
      </c>
      <c r="E16" s="23">
        <v>615684.94000000006</v>
      </c>
      <c r="F16" s="23">
        <v>551907.41</v>
      </c>
      <c r="G16" s="23">
        <v>581641.24</v>
      </c>
      <c r="H16" s="23">
        <v>508712.88</v>
      </c>
      <c r="I16" s="23">
        <v>435784.52</v>
      </c>
      <c r="J16" s="23">
        <v>446375.75999999995</v>
      </c>
      <c r="K16" s="23">
        <v>390397.81000000006</v>
      </c>
      <c r="L16" s="12"/>
      <c r="M16" s="12"/>
    </row>
    <row r="17" spans="1:17" ht="18" customHeight="1" x14ac:dyDescent="0.2">
      <c r="A17" s="22" t="s">
        <v>24</v>
      </c>
      <c r="B17" s="23">
        <v>1516304.43</v>
      </c>
      <c r="C17" s="23">
        <v>1185521.4800000002</v>
      </c>
      <c r="D17" s="23">
        <v>1228729.2900000003</v>
      </c>
      <c r="E17" s="23">
        <v>847473.65</v>
      </c>
      <c r="F17" s="23">
        <v>2069570.5</v>
      </c>
      <c r="G17" s="23">
        <v>1239429.4799999997</v>
      </c>
      <c r="H17" s="23">
        <v>579598.47</v>
      </c>
      <c r="I17" s="23">
        <v>1541139.97</v>
      </c>
      <c r="J17" s="23">
        <v>677140.04000000015</v>
      </c>
      <c r="K17" s="23">
        <v>816682.05999999982</v>
      </c>
      <c r="L17" s="12"/>
      <c r="M17" s="12"/>
      <c r="P17" s="13"/>
    </row>
    <row r="18" spans="1:17" ht="18" customHeight="1" x14ac:dyDescent="0.2">
      <c r="A18" s="19" t="s">
        <v>25</v>
      </c>
      <c r="B18" s="20">
        <f t="shared" ref="B18:I18" si="2">SUM(B19:B21)</f>
        <v>4177131.8499999982</v>
      </c>
      <c r="C18" s="20">
        <f t="shared" si="2"/>
        <v>4076508.08</v>
      </c>
      <c r="D18" s="20">
        <f t="shared" si="2"/>
        <v>3982363.6999999993</v>
      </c>
      <c r="E18" s="20">
        <f t="shared" si="2"/>
        <v>3867889.3899999978</v>
      </c>
      <c r="F18" s="20">
        <f t="shared" si="2"/>
        <v>3737230.1599999992</v>
      </c>
      <c r="G18" s="20">
        <f t="shared" si="2"/>
        <v>3682929.6699999981</v>
      </c>
      <c r="H18" s="20">
        <f t="shared" si="2"/>
        <v>3947100.9699999983</v>
      </c>
      <c r="I18" s="20">
        <f t="shared" si="2"/>
        <v>3887121.74</v>
      </c>
      <c r="J18" s="20">
        <f>SUM(J19:J21)</f>
        <v>6697860.7800000031</v>
      </c>
      <c r="K18" s="20">
        <f t="shared" ref="K18:M18" si="3">SUM(K19:K21)</f>
        <v>8174366.3200000003</v>
      </c>
      <c r="L18" s="21">
        <f t="shared" si="3"/>
        <v>0</v>
      </c>
      <c r="M18" s="21">
        <f t="shared" si="3"/>
        <v>0</v>
      </c>
      <c r="O18" s="13"/>
      <c r="P18" s="13"/>
      <c r="Q18" s="13"/>
    </row>
    <row r="19" spans="1:17" ht="18" customHeight="1" x14ac:dyDescent="0.2">
      <c r="A19" s="22" t="s">
        <v>26</v>
      </c>
      <c r="B19" s="23">
        <v>283124.34000000003</v>
      </c>
      <c r="C19" s="23">
        <v>309010.57</v>
      </c>
      <c r="D19" s="23">
        <v>335007.41000000003</v>
      </c>
      <c r="E19" s="23">
        <v>336529.35000000003</v>
      </c>
      <c r="F19" s="23">
        <v>350358.24000000005</v>
      </c>
      <c r="G19" s="23">
        <v>388849.91</v>
      </c>
      <c r="H19" s="23">
        <v>392251.62000000005</v>
      </c>
      <c r="I19" s="23">
        <v>430297.73</v>
      </c>
      <c r="J19" s="23">
        <v>457372.86</v>
      </c>
      <c r="K19" s="23">
        <v>459225.66</v>
      </c>
      <c r="L19" s="12"/>
      <c r="M19" s="12"/>
    </row>
    <row r="20" spans="1:17" ht="18" customHeight="1" x14ac:dyDescent="0.2">
      <c r="A20" s="22" t="s">
        <v>23</v>
      </c>
      <c r="B20" s="23">
        <v>120703.6</v>
      </c>
      <c r="C20" s="23">
        <v>117695.71</v>
      </c>
      <c r="D20" s="23">
        <v>114687.82</v>
      </c>
      <c r="E20" s="23">
        <v>111679.93000000001</v>
      </c>
      <c r="F20" s="23">
        <v>108672.04000000001</v>
      </c>
      <c r="G20" s="23">
        <v>105664.15000000001</v>
      </c>
      <c r="H20" s="23">
        <v>102656.26000000001</v>
      </c>
      <c r="I20" s="23">
        <v>99648.37000000001</v>
      </c>
      <c r="J20" s="23">
        <v>96640.48</v>
      </c>
      <c r="K20" s="23">
        <v>93632.59</v>
      </c>
      <c r="L20" s="12"/>
      <c r="M20" s="12"/>
    </row>
    <row r="21" spans="1:17" ht="18" customHeight="1" x14ac:dyDescent="0.2">
      <c r="A21" s="22" t="s">
        <v>27</v>
      </c>
      <c r="B21" s="23">
        <v>3773303.9099999983</v>
      </c>
      <c r="C21" s="23">
        <v>3649801.8</v>
      </c>
      <c r="D21" s="23">
        <v>3532668.4699999993</v>
      </c>
      <c r="E21" s="23">
        <v>3419680.1099999975</v>
      </c>
      <c r="F21" s="23">
        <v>3278199.8799999994</v>
      </c>
      <c r="G21" s="23">
        <v>3188415.609999998</v>
      </c>
      <c r="H21" s="23">
        <v>3452193.0899999985</v>
      </c>
      <c r="I21" s="23">
        <v>3357175.64</v>
      </c>
      <c r="J21" s="23">
        <v>6143847.4400000032</v>
      </c>
      <c r="K21" s="23">
        <v>7621508.0700000003</v>
      </c>
      <c r="L21" s="12"/>
      <c r="M21" s="12"/>
      <c r="O21" s="24"/>
      <c r="P21" s="24"/>
      <c r="Q21" s="13"/>
    </row>
    <row r="22" spans="1:17" ht="18" customHeight="1" x14ac:dyDescent="0.2">
      <c r="A22" s="16" t="s">
        <v>28</v>
      </c>
      <c r="B22" s="17">
        <f t="shared" ref="B22:M22" si="4">B23+B31+B34</f>
        <v>50280326.250000022</v>
      </c>
      <c r="C22" s="17">
        <f t="shared" si="4"/>
        <v>55323931.270000033</v>
      </c>
      <c r="D22" s="17">
        <f t="shared" si="4"/>
        <v>60839759.220000029</v>
      </c>
      <c r="E22" s="17">
        <f t="shared" si="4"/>
        <v>66185155.700000018</v>
      </c>
      <c r="F22" s="17">
        <f t="shared" si="4"/>
        <v>66156264.110000037</v>
      </c>
      <c r="G22" s="17">
        <f t="shared" si="4"/>
        <v>69229047.550000042</v>
      </c>
      <c r="H22" s="17">
        <f t="shared" si="4"/>
        <v>73655187.270000026</v>
      </c>
      <c r="I22" s="17">
        <f t="shared" si="4"/>
        <v>72762671.680000037</v>
      </c>
      <c r="J22" s="17">
        <f t="shared" si="4"/>
        <v>72270889.460000038</v>
      </c>
      <c r="K22" s="17">
        <f t="shared" si="4"/>
        <v>60516817.830000028</v>
      </c>
      <c r="L22" s="18">
        <f t="shared" si="4"/>
        <v>-17824463.089999955</v>
      </c>
      <c r="M22" s="18">
        <f t="shared" si="4"/>
        <v>-17824463.089999955</v>
      </c>
      <c r="N22" s="13"/>
      <c r="O22" s="13"/>
      <c r="P22" s="13"/>
      <c r="Q22" s="13"/>
    </row>
    <row r="23" spans="1:17" ht="18" customHeight="1" x14ac:dyDescent="0.2">
      <c r="A23" s="19" t="s">
        <v>17</v>
      </c>
      <c r="B23" s="20">
        <f t="shared" ref="B23:M23" si="5">SUM(B24:B30)</f>
        <v>96111607.489999995</v>
      </c>
      <c r="C23" s="20">
        <f t="shared" si="5"/>
        <v>100565124.64</v>
      </c>
      <c r="D23" s="20">
        <f t="shared" si="5"/>
        <v>109739506.53999999</v>
      </c>
      <c r="E23" s="20">
        <f t="shared" si="5"/>
        <v>118783617.03999999</v>
      </c>
      <c r="F23" s="20">
        <f t="shared" si="5"/>
        <v>118602470.89</v>
      </c>
      <c r="G23" s="20">
        <f t="shared" si="5"/>
        <v>119616653.97999999</v>
      </c>
      <c r="H23" s="20">
        <f t="shared" si="5"/>
        <v>127424865.20999999</v>
      </c>
      <c r="I23" s="20">
        <f t="shared" si="5"/>
        <v>130356153.8</v>
      </c>
      <c r="J23" s="20">
        <f t="shared" si="5"/>
        <v>133774038.55</v>
      </c>
      <c r="K23" s="20">
        <f t="shared" si="5"/>
        <v>125757748.63999999</v>
      </c>
      <c r="L23" s="21">
        <f t="shared" si="5"/>
        <v>0</v>
      </c>
      <c r="M23" s="21">
        <f t="shared" si="5"/>
        <v>0</v>
      </c>
      <c r="N23" s="25"/>
      <c r="O23" s="13"/>
      <c r="P23" s="13"/>
    </row>
    <row r="24" spans="1:17" ht="18" customHeight="1" x14ac:dyDescent="0.2">
      <c r="A24" s="22" t="s">
        <v>29</v>
      </c>
      <c r="B24" s="23">
        <v>13842546.899999999</v>
      </c>
      <c r="C24" s="23">
        <v>15789551.219999999</v>
      </c>
      <c r="D24" s="23">
        <v>17708410.989999998</v>
      </c>
      <c r="E24" s="23">
        <v>17448020.93</v>
      </c>
      <c r="F24" s="23">
        <v>17798329.440000001</v>
      </c>
      <c r="G24" s="23">
        <v>17711562.420000002</v>
      </c>
      <c r="H24" s="23">
        <v>19177752.189999998</v>
      </c>
      <c r="I24" s="23">
        <v>19703244.75</v>
      </c>
      <c r="J24" s="23">
        <v>18133015.220000003</v>
      </c>
      <c r="K24" s="23">
        <v>17689941.149999999</v>
      </c>
      <c r="L24" s="12"/>
      <c r="M24" s="12"/>
    </row>
    <row r="25" spans="1:17" ht="18" customHeight="1" x14ac:dyDescent="0.2">
      <c r="A25" s="22" t="s">
        <v>30</v>
      </c>
      <c r="B25" s="23">
        <v>11343801.220000001</v>
      </c>
      <c r="C25" s="23">
        <v>10766050.84</v>
      </c>
      <c r="D25" s="23">
        <v>10593513.289999999</v>
      </c>
      <c r="E25" s="23">
        <v>10714942.309999999</v>
      </c>
      <c r="F25" s="23">
        <v>9944201.5899999999</v>
      </c>
      <c r="G25" s="23">
        <v>10946748.999999998</v>
      </c>
      <c r="H25" s="23">
        <v>12127444.409999998</v>
      </c>
      <c r="I25" s="23">
        <v>11148463.439999999</v>
      </c>
      <c r="J25" s="23">
        <v>12907467.380000001</v>
      </c>
      <c r="K25" s="23">
        <v>12981444.360000001</v>
      </c>
      <c r="L25" s="12"/>
      <c r="M25" s="12"/>
      <c r="O25" s="13"/>
    </row>
    <row r="26" spans="1:17" ht="18" customHeight="1" x14ac:dyDescent="0.2">
      <c r="A26" s="22" t="s">
        <v>31</v>
      </c>
      <c r="B26" s="23">
        <v>60661014.290000007</v>
      </c>
      <c r="C26" s="23">
        <v>62296152.640000001</v>
      </c>
      <c r="D26" s="23">
        <v>69527525.310000002</v>
      </c>
      <c r="E26" s="23">
        <v>72097549.709999993</v>
      </c>
      <c r="F26" s="23">
        <v>73602573.010000005</v>
      </c>
      <c r="G26" s="23">
        <v>74693742.339999989</v>
      </c>
      <c r="H26" s="23">
        <v>77848102.480000004</v>
      </c>
      <c r="I26" s="23">
        <v>81428726.140000001</v>
      </c>
      <c r="J26" s="23">
        <v>84181726.24000001</v>
      </c>
      <c r="K26" s="23">
        <v>76413721.110000014</v>
      </c>
      <c r="L26" s="12"/>
      <c r="M26" s="12"/>
    </row>
    <row r="27" spans="1:17" ht="18" customHeight="1" x14ac:dyDescent="0.2">
      <c r="A27" s="22" t="s">
        <v>32</v>
      </c>
      <c r="B27" s="23">
        <v>6264271.7300000004</v>
      </c>
      <c r="C27" s="23">
        <v>6515859.1799999997</v>
      </c>
      <c r="D27" s="23">
        <v>7217562.5199999986</v>
      </c>
      <c r="E27" s="23">
        <v>8184669.5800000001</v>
      </c>
      <c r="F27" s="23">
        <v>7276535.9399999995</v>
      </c>
      <c r="G27" s="23">
        <v>6911511.3899999987</v>
      </c>
      <c r="H27" s="23">
        <v>7077421.5999999996</v>
      </c>
      <c r="I27" s="23">
        <v>7198428.7800000003</v>
      </c>
      <c r="J27" s="23">
        <v>7328440.4900000012</v>
      </c>
      <c r="K27" s="23">
        <v>7422166.8500000006</v>
      </c>
      <c r="L27" s="12"/>
      <c r="M27" s="12"/>
    </row>
    <row r="28" spans="1:17" ht="18" customHeight="1" x14ac:dyDescent="0.2">
      <c r="A28" s="22" t="s">
        <v>33</v>
      </c>
      <c r="B28" s="23">
        <v>1330023.19</v>
      </c>
      <c r="C28" s="23">
        <v>2631847.3400000003</v>
      </c>
      <c r="D28" s="23">
        <v>1789711.2000000002</v>
      </c>
      <c r="E28" s="23">
        <v>6755537.3000000007</v>
      </c>
      <c r="F28" s="23">
        <v>5607655.3300000001</v>
      </c>
      <c r="G28" s="23">
        <v>4126497.19</v>
      </c>
      <c r="H28" s="23">
        <v>5259555.2200000007</v>
      </c>
      <c r="I28" s="23">
        <v>3875573.64</v>
      </c>
      <c r="J28" s="23">
        <v>3432889.51</v>
      </c>
      <c r="K28" s="23">
        <v>3342489.8</v>
      </c>
      <c r="L28" s="12"/>
      <c r="M28" s="12"/>
    </row>
    <row r="29" spans="1:17" ht="18" customHeight="1" x14ac:dyDescent="0.2">
      <c r="A29" s="22" t="s">
        <v>34</v>
      </c>
      <c r="B29" s="23">
        <v>0</v>
      </c>
      <c r="C29" s="23">
        <v>0</v>
      </c>
      <c r="D29" s="23">
        <v>99420.820000000298</v>
      </c>
      <c r="E29" s="23">
        <v>934970.39</v>
      </c>
      <c r="F29" s="23">
        <v>1671231.78</v>
      </c>
      <c r="G29" s="23">
        <v>2548768.63</v>
      </c>
      <c r="H29" s="23">
        <v>3300632.59</v>
      </c>
      <c r="I29" s="23">
        <v>4129920.14</v>
      </c>
      <c r="J29" s="23">
        <v>4971475.0999999996</v>
      </c>
      <c r="K29" s="23">
        <v>5794743.21</v>
      </c>
      <c r="L29" s="12"/>
      <c r="M29" s="12"/>
    </row>
    <row r="30" spans="1:17" ht="18" customHeight="1" x14ac:dyDescent="0.2">
      <c r="A30" s="22" t="s">
        <v>35</v>
      </c>
      <c r="B30" s="23">
        <v>2669950.16</v>
      </c>
      <c r="C30" s="23">
        <v>2565663.42</v>
      </c>
      <c r="D30" s="23">
        <v>2803362.41</v>
      </c>
      <c r="E30" s="23">
        <v>2647926.8200000003</v>
      </c>
      <c r="F30" s="23">
        <v>2701943.8</v>
      </c>
      <c r="G30" s="23">
        <v>2677823.0099999998</v>
      </c>
      <c r="H30" s="23">
        <v>2633956.7200000002</v>
      </c>
      <c r="I30" s="23">
        <v>2871796.91</v>
      </c>
      <c r="J30" s="23">
        <v>2819024.6100000003</v>
      </c>
      <c r="K30" s="23">
        <v>2113242.16</v>
      </c>
      <c r="L30" s="12"/>
      <c r="M30" s="12"/>
    </row>
    <row r="31" spans="1:17" ht="18" customHeight="1" x14ac:dyDescent="0.2">
      <c r="A31" s="19" t="s">
        <v>36</v>
      </c>
      <c r="B31" s="20">
        <f t="shared" ref="B31:M31" si="6">SUM(B32:B33)</f>
        <v>10834794.540000001</v>
      </c>
      <c r="C31" s="20">
        <f t="shared" si="6"/>
        <v>10985723.6</v>
      </c>
      <c r="D31" s="20">
        <f t="shared" si="6"/>
        <v>11068660.65</v>
      </c>
      <c r="E31" s="20">
        <f t="shared" si="6"/>
        <v>11118104.57</v>
      </c>
      <c r="F31" s="20">
        <f t="shared" si="6"/>
        <v>11211334.970000003</v>
      </c>
      <c r="G31" s="20">
        <f t="shared" si="6"/>
        <v>14965023.180000002</v>
      </c>
      <c r="H31" s="20">
        <f t="shared" si="6"/>
        <v>15020957.620000001</v>
      </c>
      <c r="I31" s="20">
        <f t="shared" si="6"/>
        <v>15139699.890000001</v>
      </c>
      <c r="J31" s="20">
        <f t="shared" si="6"/>
        <v>15201271.52</v>
      </c>
      <c r="K31" s="20">
        <f t="shared" si="6"/>
        <v>10814662.100000001</v>
      </c>
      <c r="L31" s="21">
        <f t="shared" si="6"/>
        <v>0</v>
      </c>
      <c r="M31" s="21">
        <f t="shared" si="6"/>
        <v>0</v>
      </c>
      <c r="O31" s="13"/>
      <c r="P31" s="13"/>
      <c r="Q31" s="13"/>
    </row>
    <row r="32" spans="1:17" ht="18" customHeight="1" x14ac:dyDescent="0.2">
      <c r="A32" s="22" t="s">
        <v>33</v>
      </c>
      <c r="B32" s="23">
        <v>8522878.4900000002</v>
      </c>
      <c r="C32" s="23">
        <v>8644696.9100000001</v>
      </c>
      <c r="D32" s="23">
        <v>8713446.8100000005</v>
      </c>
      <c r="E32" s="23">
        <v>8762969.0500000007</v>
      </c>
      <c r="F32" s="23">
        <v>8811264.7500000019</v>
      </c>
      <c r="G32" s="23">
        <v>12567163.940000001</v>
      </c>
      <c r="H32" s="23">
        <v>12625608.65</v>
      </c>
      <c r="I32" s="23">
        <v>12739652.23</v>
      </c>
      <c r="J32" s="23">
        <v>12808453.700000001</v>
      </c>
      <c r="K32" s="23">
        <v>8409850.7600000016</v>
      </c>
      <c r="L32" s="12"/>
      <c r="M32" s="12"/>
    </row>
    <row r="33" spans="1:17" ht="18" customHeight="1" x14ac:dyDescent="0.2">
      <c r="A33" s="22" t="s">
        <v>37</v>
      </c>
      <c r="B33" s="23">
        <v>2311916.0500000003</v>
      </c>
      <c r="C33" s="23">
        <v>2341026.69</v>
      </c>
      <c r="D33" s="23">
        <v>2355213.84</v>
      </c>
      <c r="E33" s="23">
        <v>2355135.5200000005</v>
      </c>
      <c r="F33" s="23">
        <v>2400070.2200000002</v>
      </c>
      <c r="G33" s="23">
        <v>2397859.2400000002</v>
      </c>
      <c r="H33" s="23">
        <v>2395348.9700000002</v>
      </c>
      <c r="I33" s="23">
        <v>2400047.66</v>
      </c>
      <c r="J33" s="23">
        <v>2392817.8199999994</v>
      </c>
      <c r="K33" s="23">
        <v>2404811.3400000003</v>
      </c>
      <c r="L33" s="12"/>
      <c r="M33" s="12"/>
    </row>
    <row r="34" spans="1:17" ht="18" customHeight="1" x14ac:dyDescent="0.2">
      <c r="A34" s="19" t="s">
        <v>38</v>
      </c>
      <c r="B34" s="20">
        <f t="shared" ref="B34:M34" si="7">SUM(B35:B36)</f>
        <v>-56666075.779999979</v>
      </c>
      <c r="C34" s="20">
        <f t="shared" si="7"/>
        <v>-56226916.969999962</v>
      </c>
      <c r="D34" s="20">
        <f t="shared" si="7"/>
        <v>-59968407.969999969</v>
      </c>
      <c r="E34" s="20">
        <f t="shared" si="7"/>
        <v>-63716565.909999967</v>
      </c>
      <c r="F34" s="20">
        <f t="shared" si="7"/>
        <v>-63657541.749999963</v>
      </c>
      <c r="G34" s="20">
        <f t="shared" si="7"/>
        <v>-65352629.609999955</v>
      </c>
      <c r="H34" s="20">
        <f t="shared" si="7"/>
        <v>-68790635.559999958</v>
      </c>
      <c r="I34" s="20">
        <f t="shared" si="7"/>
        <v>-72733182.009999961</v>
      </c>
      <c r="J34" s="20">
        <f t="shared" si="7"/>
        <v>-76704420.609999955</v>
      </c>
      <c r="K34" s="20">
        <f t="shared" si="7"/>
        <v>-76055592.909999952</v>
      </c>
      <c r="L34" s="21">
        <f t="shared" si="7"/>
        <v>-17824463.089999955</v>
      </c>
      <c r="M34" s="21">
        <f t="shared" si="7"/>
        <v>-17824463.089999955</v>
      </c>
      <c r="O34" s="25"/>
      <c r="P34" s="13"/>
      <c r="Q34" s="13"/>
    </row>
    <row r="35" spans="1:17" ht="18" customHeight="1" x14ac:dyDescent="0.2">
      <c r="A35" s="22" t="s">
        <v>39</v>
      </c>
      <c r="B35" s="23">
        <f t="shared" ref="B35:F35" si="8">-55432196.57-2798933.25</f>
        <v>-58231129.82</v>
      </c>
      <c r="C35" s="23">
        <f t="shared" si="8"/>
        <v>-58231129.82</v>
      </c>
      <c r="D35" s="23">
        <f t="shared" si="8"/>
        <v>-58231129.82</v>
      </c>
      <c r="E35" s="23">
        <f t="shared" si="8"/>
        <v>-58231129.82</v>
      </c>
      <c r="F35" s="23">
        <f t="shared" si="8"/>
        <v>-58231129.82</v>
      </c>
      <c r="G35" s="23">
        <f>-55432196.57-2798933.25</f>
        <v>-58231129.82</v>
      </c>
      <c r="H35" s="23">
        <f>-55432196.57-2798933.25</f>
        <v>-58231129.82</v>
      </c>
      <c r="I35" s="23">
        <f>-55432196.57-2798933.25</f>
        <v>-58231129.82</v>
      </c>
      <c r="J35" s="23">
        <v>-58231129.82</v>
      </c>
      <c r="K35" s="23">
        <v>-58231129.82</v>
      </c>
      <c r="L35" s="12">
        <v>0</v>
      </c>
      <c r="M35" s="12">
        <v>0</v>
      </c>
      <c r="N35" s="12"/>
      <c r="P35" s="25"/>
    </row>
    <row r="36" spans="1:17" ht="18" customHeight="1" x14ac:dyDescent="0.2">
      <c r="A36" s="22" t="s">
        <v>40</v>
      </c>
      <c r="B36" s="23">
        <f>+DRE!B40</f>
        <v>1565054.0400000208</v>
      </c>
      <c r="C36" s="23">
        <f>+DRE!B40+DRE!C40</f>
        <v>2004212.8500000364</v>
      </c>
      <c r="D36" s="23">
        <f>+DRE!B40+DRE!C40+DRE!D40</f>
        <v>-1737278.1499999682</v>
      </c>
      <c r="E36" s="23">
        <f>SUM(DRE!$B$40:E$40)</f>
        <v>-5485436.0899999663</v>
      </c>
      <c r="F36" s="23">
        <f>SUM(DRE!$B$40:F$40)</f>
        <v>-5426411.9299999597</v>
      </c>
      <c r="G36" s="23">
        <f>SUM(DRE!$B$40:G$40)</f>
        <v>-7121499.7899999535</v>
      </c>
      <c r="H36" s="23">
        <f>SUM(DRE!$B$40:H$40)</f>
        <v>-10559505.739999954</v>
      </c>
      <c r="I36" s="23">
        <f>SUM(DRE!$B$40:I$40)</f>
        <v>-14502052.189999955</v>
      </c>
      <c r="J36" s="23">
        <v>-18473290.789999958</v>
      </c>
      <c r="K36" s="23">
        <f>SUM(DRE!$B$40:K$40)</f>
        <v>-17824463.089999955</v>
      </c>
      <c r="L36" s="12">
        <f>SUM(DRE!$B$40:L$40)</f>
        <v>-17824463.089999955</v>
      </c>
      <c r="M36" s="12">
        <f>SUM(DRE!$B$40:M$40)</f>
        <v>-17824463.089999955</v>
      </c>
      <c r="N36" s="12"/>
      <c r="O36" s="25"/>
      <c r="P36" s="13"/>
      <c r="Q36" s="25"/>
    </row>
    <row r="37" spans="1:17" ht="15.95" customHeigh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P37" s="25"/>
      <c r="Q37" s="25"/>
    </row>
    <row r="38" spans="1:17" ht="15.95" customHeight="1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P38" s="25"/>
      <c r="Q38" s="25"/>
    </row>
    <row r="39" spans="1:17" ht="15.95" customHeight="1" x14ac:dyDescent="0.2">
      <c r="C39" s="26"/>
      <c r="L39" s="13"/>
      <c r="M39" s="13"/>
      <c r="P39" s="25"/>
      <c r="Q39" s="25"/>
    </row>
    <row r="40" spans="1:17" ht="15.95" customHeight="1" x14ac:dyDescent="0.2">
      <c r="C40" s="26"/>
      <c r="M40" s="13"/>
      <c r="P40" s="25"/>
      <c r="Q40" s="25"/>
    </row>
    <row r="41" spans="1:17" ht="15" customHeight="1" x14ac:dyDescent="0.2">
      <c r="K41" s="13"/>
      <c r="P41" s="25"/>
      <c r="Q41" s="25"/>
    </row>
    <row r="42" spans="1:17" ht="15" customHeight="1" x14ac:dyDescent="0.2">
      <c r="P42" s="25"/>
      <c r="Q42" s="25"/>
    </row>
  </sheetData>
  <mergeCells count="4">
    <mergeCell ref="A2:L2"/>
    <mergeCell ref="A3:L3"/>
    <mergeCell ref="A4:L4"/>
    <mergeCell ref="A5:L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1A6B-C226-4094-8BDF-163358B2CE98}">
  <dimension ref="A1:U44"/>
  <sheetViews>
    <sheetView showGridLines="0" tabSelected="1" zoomScale="80" zoomScaleNormal="80" workbookViewId="0">
      <selection activeCell="A30" sqref="A30"/>
    </sheetView>
  </sheetViews>
  <sheetFormatPr defaultColWidth="6.85546875" defaultRowHeight="15" customHeight="1" x14ac:dyDescent="0.2"/>
  <cols>
    <col min="1" max="1" width="48.5703125" style="1" customWidth="1"/>
    <col min="2" max="2" width="15.7109375" style="26" customWidth="1"/>
    <col min="3" max="11" width="15.7109375" style="1" customWidth="1"/>
    <col min="12" max="13" width="15.7109375" style="1" hidden="1" customWidth="1"/>
    <col min="14" max="14" width="16.7109375" style="1" customWidth="1"/>
    <col min="15" max="15" width="14.7109375" style="1" customWidth="1"/>
    <col min="16" max="16" width="17.5703125" style="1" customWidth="1"/>
    <col min="17" max="17" width="16.28515625" style="1" bestFit="1" customWidth="1"/>
    <col min="18" max="18" width="16.140625" style="26" bestFit="1" customWidth="1"/>
    <col min="19" max="19" width="12.140625" style="1" bestFit="1" customWidth="1"/>
    <col min="20" max="20" width="16.140625" style="1" bestFit="1" customWidth="1"/>
    <col min="21" max="21" width="15.42578125" style="1" bestFit="1" customWidth="1"/>
    <col min="22" max="16384" width="6.85546875" style="1"/>
  </cols>
  <sheetData>
    <row r="1" spans="1:21" ht="90" customHeight="1" x14ac:dyDescent="0.2">
      <c r="B1" s="2"/>
      <c r="R1" s="1"/>
    </row>
    <row r="2" spans="1:21" s="4" customFormat="1" ht="18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R2" s="27"/>
    </row>
    <row r="3" spans="1:21" s="4" customFormat="1" ht="18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R3" s="28"/>
    </row>
    <row r="4" spans="1:21" s="4" customFormat="1" ht="18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1" s="7" customFormat="1" ht="18" customHeight="1" x14ac:dyDescent="0.2">
      <c r="A5" s="5" t="s">
        <v>41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29"/>
    </row>
    <row r="6" spans="1:21" ht="18" customHeight="1" x14ac:dyDescent="0.2"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N6" s="13"/>
      <c r="R6" s="1"/>
    </row>
    <row r="7" spans="1:21" ht="18" customHeight="1" x14ac:dyDescent="0.2">
      <c r="A7" s="14"/>
      <c r="B7" s="15" t="s">
        <v>42</v>
      </c>
      <c r="C7" s="15" t="s">
        <v>43</v>
      </c>
      <c r="D7" s="15" t="s">
        <v>44</v>
      </c>
      <c r="E7" s="15" t="s">
        <v>45</v>
      </c>
      <c r="F7" s="15" t="s">
        <v>46</v>
      </c>
      <c r="G7" s="15" t="s">
        <v>47</v>
      </c>
      <c r="H7" s="15" t="s">
        <v>48</v>
      </c>
      <c r="I7" s="15" t="s">
        <v>49</v>
      </c>
      <c r="J7" s="15" t="s">
        <v>50</v>
      </c>
      <c r="K7" s="15" t="s">
        <v>51</v>
      </c>
      <c r="L7" s="15" t="s">
        <v>52</v>
      </c>
      <c r="M7" s="15" t="s">
        <v>53</v>
      </c>
      <c r="N7" s="15" t="s">
        <v>54</v>
      </c>
      <c r="R7" s="1"/>
    </row>
    <row r="8" spans="1:21" ht="18" customHeight="1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1"/>
    </row>
    <row r="9" spans="1:21" ht="18" customHeight="1" x14ac:dyDescent="0.2">
      <c r="A9" s="16" t="s">
        <v>55</v>
      </c>
      <c r="B9" s="17">
        <f t="shared" ref="B9:N9" si="0">SUM(B10:B14)</f>
        <v>51497979.180000007</v>
      </c>
      <c r="C9" s="17">
        <f t="shared" si="0"/>
        <v>56450428.830000006</v>
      </c>
      <c r="D9" s="17">
        <f t="shared" si="0"/>
        <v>56349153.270000003</v>
      </c>
      <c r="E9" s="17">
        <f t="shared" si="0"/>
        <v>57137124.950000003</v>
      </c>
      <c r="F9" s="17">
        <f t="shared" si="0"/>
        <v>57957883.980000012</v>
      </c>
      <c r="G9" s="17">
        <f t="shared" si="0"/>
        <v>56796303.290000007</v>
      </c>
      <c r="H9" s="17">
        <f t="shared" si="0"/>
        <v>57491567.530000001</v>
      </c>
      <c r="I9" s="17">
        <f t="shared" si="0"/>
        <v>57099600.140000008</v>
      </c>
      <c r="J9" s="17">
        <f t="shared" si="0"/>
        <v>57138929.939999998</v>
      </c>
      <c r="K9" s="17">
        <f t="shared" si="0"/>
        <v>61431447.150000006</v>
      </c>
      <c r="L9" s="17">
        <f t="shared" si="0"/>
        <v>0</v>
      </c>
      <c r="M9" s="17">
        <f t="shared" si="0"/>
        <v>0</v>
      </c>
      <c r="N9" s="17">
        <f t="shared" si="0"/>
        <v>569350418.25999999</v>
      </c>
      <c r="O9" s="25"/>
      <c r="P9" s="25"/>
      <c r="Q9" s="25"/>
      <c r="R9" s="25"/>
      <c r="S9" s="13"/>
      <c r="U9" s="25"/>
    </row>
    <row r="10" spans="1:21" ht="18" customHeight="1" x14ac:dyDescent="0.2">
      <c r="A10" s="22" t="s">
        <v>56</v>
      </c>
      <c r="B10" s="23">
        <v>49689719.079999998</v>
      </c>
      <c r="C10" s="23">
        <v>53784545.68</v>
      </c>
      <c r="D10" s="23">
        <v>53880347.200000003</v>
      </c>
      <c r="E10" s="23">
        <v>53863105.850000001</v>
      </c>
      <c r="F10" s="23">
        <v>53962394.030000001</v>
      </c>
      <c r="G10" s="23">
        <v>53821118.57</v>
      </c>
      <c r="H10" s="23">
        <v>53946791.460000001</v>
      </c>
      <c r="I10" s="23">
        <v>53869367.869999997</v>
      </c>
      <c r="J10" s="23">
        <v>53857100.460000001</v>
      </c>
      <c r="K10" s="23">
        <v>54575387.310000002</v>
      </c>
      <c r="L10" s="23"/>
      <c r="M10" s="23"/>
      <c r="N10" s="30">
        <f>SUM(B10:M10)</f>
        <v>535249877.50999993</v>
      </c>
      <c r="O10" s="12"/>
      <c r="P10" s="26"/>
      <c r="R10" s="1"/>
    </row>
    <row r="11" spans="1:21" ht="18" customHeight="1" x14ac:dyDescent="0.2">
      <c r="A11" s="22" t="s">
        <v>57</v>
      </c>
      <c r="B11" s="23">
        <v>1433839.77</v>
      </c>
      <c r="C11" s="23">
        <v>1389882.8800000001</v>
      </c>
      <c r="D11" s="23">
        <v>1272868.73</v>
      </c>
      <c r="E11" s="23">
        <v>1812895.9300000004</v>
      </c>
      <c r="F11" s="23">
        <v>1713283.31</v>
      </c>
      <c r="G11" s="23">
        <v>1491585.18</v>
      </c>
      <c r="H11" s="23">
        <v>1796281.5</v>
      </c>
      <c r="I11" s="23">
        <v>1400927.09</v>
      </c>
      <c r="J11" s="23">
        <v>1374882.6500000001</v>
      </c>
      <c r="K11" s="23">
        <v>1456192.53</v>
      </c>
      <c r="L11" s="23"/>
      <c r="M11" s="23"/>
      <c r="N11" s="30">
        <f>SUM(B11:M11)</f>
        <v>15142639.57</v>
      </c>
      <c r="O11" s="12"/>
      <c r="P11" s="26"/>
      <c r="R11" s="1"/>
    </row>
    <row r="12" spans="1:21" ht="18" customHeight="1" x14ac:dyDescent="0.2">
      <c r="A12" s="22" t="s">
        <v>58</v>
      </c>
      <c r="B12" s="23">
        <v>286195.31</v>
      </c>
      <c r="C12" s="23">
        <v>65870.129999999946</v>
      </c>
      <c r="D12" s="23">
        <v>487202.7</v>
      </c>
      <c r="E12" s="23">
        <v>285299.73</v>
      </c>
      <c r="F12" s="23">
        <v>758999.1</v>
      </c>
      <c r="G12" s="23">
        <v>291783.71000000002</v>
      </c>
      <c r="H12" s="23">
        <v>743666.61</v>
      </c>
      <c r="I12" s="23">
        <v>696048.67</v>
      </c>
      <c r="J12" s="23">
        <v>757630.9</v>
      </c>
      <c r="K12" s="23">
        <v>114431.09</v>
      </c>
      <c r="L12" s="23"/>
      <c r="M12" s="23"/>
      <c r="N12" s="30">
        <f>SUM(B12:M12)</f>
        <v>4487127.9499999993</v>
      </c>
      <c r="O12" s="31"/>
      <c r="P12" s="25"/>
      <c r="R12" s="1"/>
    </row>
    <row r="13" spans="1:21" ht="18" customHeight="1" x14ac:dyDescent="0.2">
      <c r="A13" s="22" t="s">
        <v>59</v>
      </c>
      <c r="B13" s="23">
        <v>24146.95</v>
      </c>
      <c r="C13" s="23">
        <v>24146.95</v>
      </c>
      <c r="D13" s="23">
        <v>24146.95</v>
      </c>
      <c r="E13" s="23">
        <v>24146.95</v>
      </c>
      <c r="F13" s="23">
        <v>24146.95</v>
      </c>
      <c r="G13" s="23">
        <v>24146.95</v>
      </c>
      <c r="H13" s="23">
        <v>24146.95</v>
      </c>
      <c r="I13" s="23">
        <v>24146.95</v>
      </c>
      <c r="J13" s="23">
        <v>27350.080000000002</v>
      </c>
      <c r="K13" s="23">
        <v>4472494.0800000001</v>
      </c>
      <c r="L13" s="23"/>
      <c r="M13" s="23"/>
      <c r="N13" s="30">
        <f>SUM(B13:M13)</f>
        <v>4693019.76</v>
      </c>
      <c r="O13" s="31"/>
      <c r="P13" s="25"/>
      <c r="R13" s="1"/>
    </row>
    <row r="14" spans="1:21" ht="18" customHeight="1" x14ac:dyDescent="0.2">
      <c r="A14" s="22" t="s">
        <v>60</v>
      </c>
      <c r="B14" s="23">
        <v>64078.070000000007</v>
      </c>
      <c r="C14" s="23">
        <v>1185983.19</v>
      </c>
      <c r="D14" s="23">
        <v>684587.69000000006</v>
      </c>
      <c r="E14" s="23">
        <v>1151676.49</v>
      </c>
      <c r="F14" s="23">
        <v>1499060.59</v>
      </c>
      <c r="G14" s="23">
        <v>1167668.8799999999</v>
      </c>
      <c r="H14" s="23">
        <v>980681.01</v>
      </c>
      <c r="I14" s="23">
        <v>1109109.56</v>
      </c>
      <c r="J14" s="23">
        <v>1121965.8500000001</v>
      </c>
      <c r="K14" s="23">
        <v>812942.14</v>
      </c>
      <c r="L14" s="23"/>
      <c r="M14" s="23"/>
      <c r="N14" s="30">
        <f>SUM(B14:M14)</f>
        <v>9777753.4700000007</v>
      </c>
      <c r="O14" s="12"/>
      <c r="P14" s="26"/>
      <c r="R14" s="1"/>
    </row>
    <row r="15" spans="1:21" s="33" customFormat="1" ht="18" customHeight="1" x14ac:dyDescent="0.2">
      <c r="A15" s="22"/>
      <c r="B15" s="32"/>
      <c r="C15" s="32"/>
      <c r="D15" s="23"/>
      <c r="E15" s="32"/>
      <c r="F15" s="32"/>
      <c r="G15" s="32"/>
      <c r="H15" s="32"/>
      <c r="I15" s="32"/>
      <c r="J15" s="32"/>
      <c r="K15" s="32"/>
      <c r="L15" s="32"/>
      <c r="M15" s="32"/>
      <c r="N15" s="30"/>
      <c r="Q15" s="34"/>
      <c r="R15" s="34"/>
      <c r="T15" s="34"/>
      <c r="U15" s="35"/>
    </row>
    <row r="16" spans="1:21" ht="18" customHeight="1" x14ac:dyDescent="0.2">
      <c r="A16" s="16" t="s">
        <v>61</v>
      </c>
      <c r="B16" s="17">
        <f t="shared" ref="B16:N16" si="1">SUM(B24:B32)+B23</f>
        <v>-50064362.779999986</v>
      </c>
      <c r="C16" s="17">
        <f t="shared" si="1"/>
        <v>-56108769.68999999</v>
      </c>
      <c r="D16" s="17">
        <f t="shared" si="1"/>
        <v>-60242803.320000008</v>
      </c>
      <c r="E16" s="17">
        <f t="shared" si="1"/>
        <v>-61173913.390000001</v>
      </c>
      <c r="F16" s="17">
        <f t="shared" si="1"/>
        <v>-58141392.620000005</v>
      </c>
      <c r="G16" s="17">
        <f t="shared" si="1"/>
        <v>-58788310.140000001</v>
      </c>
      <c r="H16" s="17">
        <f t="shared" si="1"/>
        <v>-61280172.310000002</v>
      </c>
      <c r="I16" s="17">
        <f t="shared" si="1"/>
        <v>-61280848.420000009</v>
      </c>
      <c r="J16" s="17">
        <f t="shared" si="1"/>
        <v>-61430579</v>
      </c>
      <c r="K16" s="17">
        <f t="shared" si="1"/>
        <v>-61098306.380000003</v>
      </c>
      <c r="L16" s="17">
        <f t="shared" si="1"/>
        <v>0</v>
      </c>
      <c r="M16" s="17">
        <f t="shared" si="1"/>
        <v>0</v>
      </c>
      <c r="N16" s="17">
        <f t="shared" si="1"/>
        <v>-589609458.05000007</v>
      </c>
      <c r="O16" s="25"/>
      <c r="P16" s="25"/>
      <c r="Q16" s="25"/>
      <c r="R16" s="25"/>
      <c r="S16" s="13"/>
      <c r="U16" s="25"/>
    </row>
    <row r="17" spans="1:18" ht="18" customHeight="1" x14ac:dyDescent="0.2">
      <c r="A17" s="36" t="s">
        <v>62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R17" s="1"/>
    </row>
    <row r="18" spans="1:18" ht="18" customHeight="1" x14ac:dyDescent="0.2">
      <c r="A18" s="38" t="s">
        <v>63</v>
      </c>
      <c r="B18" s="23">
        <v>-22666234.939999994</v>
      </c>
      <c r="C18" s="23">
        <v>-22768884.019999996</v>
      </c>
      <c r="D18" s="32">
        <v>-26820968.199999999</v>
      </c>
      <c r="E18" s="23">
        <v>-26197485.149999999</v>
      </c>
      <c r="F18" s="23">
        <v>-24524828.059999995</v>
      </c>
      <c r="G18" s="23">
        <v>-24010460.93</v>
      </c>
      <c r="H18" s="23">
        <v>-24192761.150000002</v>
      </c>
      <c r="I18" s="23">
        <v>-25353344.399999999</v>
      </c>
      <c r="J18" s="23">
        <v>-25653359.030000001</v>
      </c>
      <c r="K18" s="23">
        <v>-25233898.399999999</v>
      </c>
      <c r="L18" s="23"/>
      <c r="M18" s="23"/>
      <c r="N18" s="30">
        <f t="shared" ref="N18" si="2">SUM(B18:M18)</f>
        <v>-247422224.28000003</v>
      </c>
      <c r="R18" s="1"/>
    </row>
    <row r="19" spans="1:18" ht="18" customHeight="1" x14ac:dyDescent="0.2">
      <c r="A19" s="38" t="s">
        <v>64</v>
      </c>
      <c r="B19" s="23">
        <v>-2880037.43</v>
      </c>
      <c r="C19" s="23">
        <v>-2965756.9200000004</v>
      </c>
      <c r="D19" s="23">
        <v>-3966506.3200000003</v>
      </c>
      <c r="E19" s="23">
        <v>-3180281.49</v>
      </c>
      <c r="F19" s="23">
        <v>-3095926.2600000002</v>
      </c>
      <c r="G19" s="23">
        <v>-3070577.09</v>
      </c>
      <c r="H19" s="23">
        <v>-3064319.93</v>
      </c>
      <c r="I19" s="23">
        <v>-3290258.38</v>
      </c>
      <c r="J19" s="23">
        <v>-3305864.5900000003</v>
      </c>
      <c r="K19" s="23">
        <v>-2958269.56</v>
      </c>
      <c r="L19" s="23"/>
      <c r="M19" s="23"/>
      <c r="N19" s="30">
        <f>SUM(B19:M19)</f>
        <v>-31777797.969999999</v>
      </c>
      <c r="O19" s="13"/>
      <c r="R19" s="25"/>
    </row>
    <row r="20" spans="1:18" ht="18" customHeight="1" x14ac:dyDescent="0.2">
      <c r="A20" s="38" t="s">
        <v>65</v>
      </c>
      <c r="B20" s="23">
        <v>-3047734.09</v>
      </c>
      <c r="C20" s="23">
        <v>-3003888.7699999996</v>
      </c>
      <c r="D20" s="32">
        <v>-3172753.6500000004</v>
      </c>
      <c r="E20" s="23">
        <v>-3151801.5</v>
      </c>
      <c r="F20" s="23">
        <v>-3072963.16</v>
      </c>
      <c r="G20" s="23">
        <v>-3222671.75</v>
      </c>
      <c r="H20" s="23">
        <v>-3266947.5200000005</v>
      </c>
      <c r="I20" s="23">
        <v>-3133563.08</v>
      </c>
      <c r="J20" s="23">
        <v>-3227686.65</v>
      </c>
      <c r="K20" s="23">
        <v>-3479152.5500000003</v>
      </c>
      <c r="L20" s="23"/>
      <c r="M20" s="23"/>
      <c r="N20" s="30">
        <f t="shared" ref="N20" si="3">SUM(B20:M20)</f>
        <v>-31779162.720000003</v>
      </c>
      <c r="O20" s="13"/>
      <c r="P20" s="13"/>
      <c r="R20" s="1"/>
    </row>
    <row r="21" spans="1:18" ht="18" customHeight="1" x14ac:dyDescent="0.2">
      <c r="A21" s="38" t="s">
        <v>66</v>
      </c>
      <c r="B21" s="23">
        <v>-2197102.06</v>
      </c>
      <c r="C21" s="23">
        <v>-2314758.9300000002</v>
      </c>
      <c r="D21" s="23">
        <v>-2494810.54</v>
      </c>
      <c r="E21" s="23">
        <v>-2381200.7400000002</v>
      </c>
      <c r="F21" s="23">
        <v>-2454985.2999999998</v>
      </c>
      <c r="G21" s="23">
        <v>-2728375.43</v>
      </c>
      <c r="H21" s="23">
        <v>-2609317.88</v>
      </c>
      <c r="I21" s="23">
        <v>-2635304.88</v>
      </c>
      <c r="J21" s="23">
        <v>-2735593.69</v>
      </c>
      <c r="K21" s="23">
        <v>-2426782.92</v>
      </c>
      <c r="L21" s="23"/>
      <c r="M21" s="23"/>
      <c r="N21" s="30">
        <f>SUM(B21:M21)</f>
        <v>-24978232.369999997</v>
      </c>
      <c r="O21" s="13"/>
      <c r="R21" s="25"/>
    </row>
    <row r="22" spans="1:18" ht="18" customHeight="1" x14ac:dyDescent="0.2">
      <c r="A22" s="38" t="s">
        <v>67</v>
      </c>
      <c r="B22" s="23">
        <v>-2021837.42</v>
      </c>
      <c r="C22" s="23">
        <v>-2021642.13</v>
      </c>
      <c r="D22" s="32">
        <v>-2307376.17</v>
      </c>
      <c r="E22" s="23">
        <v>-2318181.5699999998</v>
      </c>
      <c r="F22" s="23">
        <v>-2103182.8800000004</v>
      </c>
      <c r="G22" s="23">
        <v>-2233585.71</v>
      </c>
      <c r="H22" s="23">
        <v>-2161506.67</v>
      </c>
      <c r="I22" s="23">
        <v>-2226647.9300000002</v>
      </c>
      <c r="J22" s="23">
        <v>-2255696.6800000002</v>
      </c>
      <c r="K22" s="23">
        <v>-3102537.81</v>
      </c>
      <c r="L22" s="23"/>
      <c r="M22" s="23"/>
      <c r="N22" s="30">
        <f>SUM(B22:M22)</f>
        <v>-22752194.969999999</v>
      </c>
      <c r="R22" s="25"/>
    </row>
    <row r="23" spans="1:18" ht="18" customHeight="1" x14ac:dyDescent="0.2">
      <c r="A23" s="39" t="s">
        <v>68</v>
      </c>
      <c r="B23" s="37">
        <f t="shared" ref="B23:N23" si="4">SUM(B18:B22)</f>
        <v>-32812945.93999999</v>
      </c>
      <c r="C23" s="37">
        <f t="shared" si="4"/>
        <v>-33074930.769999996</v>
      </c>
      <c r="D23" s="37">
        <f t="shared" si="4"/>
        <v>-38762414.880000003</v>
      </c>
      <c r="E23" s="37">
        <f t="shared" si="4"/>
        <v>-37228950.450000003</v>
      </c>
      <c r="F23" s="37">
        <f t="shared" si="4"/>
        <v>-35251885.659999996</v>
      </c>
      <c r="G23" s="37">
        <f t="shared" si="4"/>
        <v>-35265670.909999996</v>
      </c>
      <c r="H23" s="37">
        <f t="shared" si="4"/>
        <v>-35294853.149999999</v>
      </c>
      <c r="I23" s="37">
        <f t="shared" si="4"/>
        <v>-36639118.670000002</v>
      </c>
      <c r="J23" s="37">
        <f t="shared" si="4"/>
        <v>-37178200.640000001</v>
      </c>
      <c r="K23" s="37">
        <f t="shared" si="4"/>
        <v>-37200641.240000002</v>
      </c>
      <c r="L23" s="37">
        <f t="shared" si="4"/>
        <v>0</v>
      </c>
      <c r="M23" s="37">
        <f t="shared" si="4"/>
        <v>0</v>
      </c>
      <c r="N23" s="37">
        <f t="shared" si="4"/>
        <v>-358709612.31000006</v>
      </c>
      <c r="R23" s="25"/>
    </row>
    <row r="24" spans="1:18" ht="18" customHeight="1" x14ac:dyDescent="0.2">
      <c r="A24" s="22" t="s">
        <v>69</v>
      </c>
      <c r="B24" s="23">
        <v>-9512798.4100000001</v>
      </c>
      <c r="C24" s="23">
        <v>-14673761.049999999</v>
      </c>
      <c r="D24" s="23">
        <v>-12800142.860000001</v>
      </c>
      <c r="E24" s="23">
        <v>-14165852.390000001</v>
      </c>
      <c r="F24" s="23">
        <v>-14204450.489999998</v>
      </c>
      <c r="G24" s="23">
        <v>-13622517.150000002</v>
      </c>
      <c r="H24" s="23">
        <v>-15053603.120000003</v>
      </c>
      <c r="I24" s="23">
        <v>-14875133.180000002</v>
      </c>
      <c r="J24" s="23">
        <v>-14569444.429999998</v>
      </c>
      <c r="K24" s="23">
        <v>-14571154.66</v>
      </c>
      <c r="L24" s="23"/>
      <c r="M24" s="23"/>
      <c r="N24" s="30">
        <f t="shared" ref="N24:N32" si="5">SUM(B24:M24)</f>
        <v>-138048857.74000001</v>
      </c>
      <c r="O24" s="13"/>
      <c r="P24" s="13"/>
      <c r="R24" s="25"/>
    </row>
    <row r="25" spans="1:18" ht="18" customHeight="1" x14ac:dyDescent="0.2">
      <c r="A25" s="22" t="s">
        <v>70</v>
      </c>
      <c r="B25" s="23">
        <v>-6065996.9099999992</v>
      </c>
      <c r="C25" s="23">
        <v>-5991306.169999999</v>
      </c>
      <c r="D25" s="23">
        <v>-4929430.28</v>
      </c>
      <c r="E25" s="23">
        <v>-7722423.7799999993</v>
      </c>
      <c r="F25" s="23">
        <v>-5162259.7200000007</v>
      </c>
      <c r="G25" s="23">
        <v>-7208106.3700000001</v>
      </c>
      <c r="H25" s="23">
        <v>-8353911.5999999996</v>
      </c>
      <c r="I25" s="23">
        <v>-6124188.3600000003</v>
      </c>
      <c r="J25" s="23">
        <v>-5831220.2199999988</v>
      </c>
      <c r="K25" s="23">
        <v>-6838796.3400000008</v>
      </c>
      <c r="L25" s="23"/>
      <c r="M25" s="23"/>
      <c r="N25" s="30">
        <f t="shared" si="5"/>
        <v>-64227639.75</v>
      </c>
      <c r="O25" s="24"/>
      <c r="P25" s="13"/>
      <c r="R25" s="25"/>
    </row>
    <row r="26" spans="1:18" ht="18" customHeight="1" x14ac:dyDescent="0.2">
      <c r="A26" s="22" t="s">
        <v>71</v>
      </c>
      <c r="B26" s="23">
        <v>-785755.75</v>
      </c>
      <c r="C26" s="23">
        <v>-793427.92999999982</v>
      </c>
      <c r="D26" s="32">
        <v>-902686.37999999989</v>
      </c>
      <c r="E26" s="23">
        <v>-689128.46999999986</v>
      </c>
      <c r="F26" s="23">
        <v>-767794.71</v>
      </c>
      <c r="G26" s="23">
        <v>-702228.0399999998</v>
      </c>
      <c r="H26" s="23">
        <v>-655301.58999999985</v>
      </c>
      <c r="I26" s="23">
        <v>-919291.54</v>
      </c>
      <c r="J26" s="23">
        <v>-811780.09000000008</v>
      </c>
      <c r="K26" s="23">
        <v>-819941.39999999991</v>
      </c>
      <c r="L26" s="23"/>
      <c r="M26" s="23"/>
      <c r="N26" s="30">
        <f t="shared" si="5"/>
        <v>-7847335.8999999985</v>
      </c>
      <c r="O26" s="24"/>
    </row>
    <row r="27" spans="1:18" ht="18" customHeight="1" x14ac:dyDescent="0.2">
      <c r="A27" s="22" t="s">
        <v>72</v>
      </c>
      <c r="B27" s="23">
        <v>-66569.960000000006</v>
      </c>
      <c r="C27" s="32">
        <v>-355410.08</v>
      </c>
      <c r="D27" s="32">
        <v>-1402883.43</v>
      </c>
      <c r="E27" s="23">
        <v>-290784.28000000003</v>
      </c>
      <c r="F27" s="23">
        <v>-678231.34</v>
      </c>
      <c r="G27" s="23">
        <v>-749197.45000000007</v>
      </c>
      <c r="H27" s="23">
        <v>-873507.17</v>
      </c>
      <c r="I27" s="23">
        <v>-1523004.69</v>
      </c>
      <c r="J27" s="23">
        <v>-848293.43</v>
      </c>
      <c r="K27" s="23">
        <v>-377586.96</v>
      </c>
      <c r="L27" s="23"/>
      <c r="M27" s="23"/>
      <c r="N27" s="30">
        <f>SUM(B27:M27)</f>
        <v>-7165468.79</v>
      </c>
      <c r="R27" s="1"/>
    </row>
    <row r="28" spans="1:18" ht="18" customHeight="1" x14ac:dyDescent="0.2">
      <c r="A28" s="22" t="s">
        <v>73</v>
      </c>
      <c r="B28" s="23">
        <v>-289744.14</v>
      </c>
      <c r="C28" s="23">
        <v>-347383.54</v>
      </c>
      <c r="D28" s="23">
        <v>-328058.98000000004</v>
      </c>
      <c r="E28" s="23">
        <v>-342478.89999999997</v>
      </c>
      <c r="F28" s="23">
        <v>-289233.75999999995</v>
      </c>
      <c r="G28" s="23">
        <v>-291535.92000000004</v>
      </c>
      <c r="H28" s="23">
        <v>-292011.55</v>
      </c>
      <c r="I28" s="23">
        <v>-329492.69</v>
      </c>
      <c r="J28" s="23">
        <v>-406868.73</v>
      </c>
      <c r="K28" s="23">
        <v>-359780.58999999991</v>
      </c>
      <c r="L28" s="23"/>
      <c r="M28" s="23"/>
      <c r="N28" s="30">
        <f t="shared" si="5"/>
        <v>-3276588.7999999993</v>
      </c>
      <c r="O28" s="13"/>
      <c r="R28" s="40"/>
    </row>
    <row r="29" spans="1:18" ht="18" customHeight="1" x14ac:dyDescent="0.2">
      <c r="A29" s="22" t="s">
        <v>74</v>
      </c>
      <c r="B29" s="23">
        <v>-118064.08</v>
      </c>
      <c r="C29" s="23">
        <v>-90521.63</v>
      </c>
      <c r="D29" s="23">
        <v>-120535.41</v>
      </c>
      <c r="E29" s="23">
        <v>-133027.04</v>
      </c>
      <c r="F29" s="23">
        <v>-1301850.52</v>
      </c>
      <c r="G29" s="23">
        <v>-42388.770000000004</v>
      </c>
      <c r="H29" s="23">
        <v>-126309.94</v>
      </c>
      <c r="I29" s="23">
        <v>-275924.53000000003</v>
      </c>
      <c r="J29" s="23">
        <v>-916005.5</v>
      </c>
      <c r="K29" s="23">
        <v>-333296.90000000002</v>
      </c>
      <c r="L29" s="23"/>
      <c r="M29" s="23"/>
      <c r="N29" s="30">
        <f>SUM(B29:M29)</f>
        <v>-3457924.32</v>
      </c>
      <c r="O29" s="13"/>
      <c r="R29" s="40"/>
    </row>
    <row r="30" spans="1:18" ht="18" customHeight="1" x14ac:dyDescent="0.2">
      <c r="A30" s="22" t="s">
        <v>75</v>
      </c>
      <c r="B30" s="23">
        <v>-123506.15</v>
      </c>
      <c r="C30" s="23">
        <v>-123502.11</v>
      </c>
      <c r="D30" s="23">
        <v>-123561.18</v>
      </c>
      <c r="E30" s="23">
        <v>-123607.72</v>
      </c>
      <c r="F30" s="23">
        <v>-122903.12</v>
      </c>
      <c r="G30" s="23">
        <v>-98586.17</v>
      </c>
      <c r="H30" s="23">
        <v>-100858</v>
      </c>
      <c r="I30" s="23">
        <v>-96442.01</v>
      </c>
      <c r="J30" s="23">
        <v>-94209.640000000014</v>
      </c>
      <c r="K30" s="23">
        <v>-93947.26</v>
      </c>
      <c r="L30" s="23"/>
      <c r="M30" s="23"/>
      <c r="N30" s="30">
        <f>SUM(B30:M30)</f>
        <v>-1101123.3600000001</v>
      </c>
      <c r="O30" s="13"/>
      <c r="R30" s="40"/>
    </row>
    <row r="31" spans="1:18" ht="18" customHeight="1" x14ac:dyDescent="0.2">
      <c r="A31" s="22" t="s">
        <v>76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-3320.3999999999996</v>
      </c>
      <c r="J31" s="23">
        <v>0</v>
      </c>
      <c r="K31" s="23">
        <v>0</v>
      </c>
      <c r="L31" s="23"/>
      <c r="M31" s="23"/>
      <c r="N31" s="30">
        <f>SUM(B31:M31)</f>
        <v>-3320.3999999999996</v>
      </c>
      <c r="O31" s="12"/>
      <c r="P31" s="13"/>
      <c r="R31" s="1"/>
    </row>
    <row r="32" spans="1:18" ht="18" customHeight="1" x14ac:dyDescent="0.2">
      <c r="A32" s="22" t="s">
        <v>77</v>
      </c>
      <c r="B32" s="23">
        <v>-288981.44</v>
      </c>
      <c r="C32" s="23">
        <v>-658526.40999999992</v>
      </c>
      <c r="D32" s="23">
        <v>-873089.92</v>
      </c>
      <c r="E32" s="23">
        <v>-477660.36000000004</v>
      </c>
      <c r="F32" s="23">
        <v>-362783.30000000005</v>
      </c>
      <c r="G32" s="23">
        <v>-808079.35999999999</v>
      </c>
      <c r="H32" s="23">
        <v>-529816.19000000006</v>
      </c>
      <c r="I32" s="23">
        <v>-494932.35</v>
      </c>
      <c r="J32" s="23">
        <v>-774556.32</v>
      </c>
      <c r="K32" s="23">
        <v>-503161.02999999997</v>
      </c>
      <c r="L32" s="23"/>
      <c r="M32" s="23"/>
      <c r="N32" s="30">
        <f t="shared" si="5"/>
        <v>-5771586.6799999997</v>
      </c>
      <c r="O32" s="12"/>
      <c r="P32" s="13"/>
      <c r="R32" s="1"/>
    </row>
    <row r="33" spans="1:21" ht="18" customHeight="1" x14ac:dyDescent="0.2">
      <c r="A33" s="2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0"/>
      <c r="N33" s="30"/>
      <c r="O33" s="13"/>
      <c r="R33" s="1"/>
    </row>
    <row r="34" spans="1:21" ht="18" customHeight="1" x14ac:dyDescent="0.2">
      <c r="A34" s="16" t="s">
        <v>78</v>
      </c>
      <c r="B34" s="17">
        <f t="shared" ref="B34:N34" si="6">B9+B16</f>
        <v>1433616.4000000209</v>
      </c>
      <c r="C34" s="17">
        <f t="shared" si="6"/>
        <v>341659.1400000155</v>
      </c>
      <c r="D34" s="17">
        <f t="shared" si="6"/>
        <v>-3893650.0500000045</v>
      </c>
      <c r="E34" s="17">
        <f t="shared" si="6"/>
        <v>-4036788.4399999976</v>
      </c>
      <c r="F34" s="17">
        <f t="shared" si="6"/>
        <v>-183508.63999999315</v>
      </c>
      <c r="G34" s="17">
        <f t="shared" si="6"/>
        <v>-1992006.849999994</v>
      </c>
      <c r="H34" s="17">
        <f t="shared" si="6"/>
        <v>-3788604.7800000012</v>
      </c>
      <c r="I34" s="17">
        <f t="shared" si="6"/>
        <v>-4181248.2800000012</v>
      </c>
      <c r="J34" s="17">
        <f t="shared" si="6"/>
        <v>-4291649.0600000024</v>
      </c>
      <c r="K34" s="17">
        <f t="shared" si="6"/>
        <v>333140.77000000328</v>
      </c>
      <c r="L34" s="17">
        <f t="shared" si="6"/>
        <v>0</v>
      </c>
      <c r="M34" s="17">
        <f t="shared" si="6"/>
        <v>0</v>
      </c>
      <c r="N34" s="17">
        <f t="shared" si="6"/>
        <v>-20259039.790000081</v>
      </c>
      <c r="O34" s="13"/>
      <c r="R34" s="1"/>
    </row>
    <row r="35" spans="1:21" ht="18" customHeight="1" x14ac:dyDescent="0.2">
      <c r="A35" s="41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R35" s="1"/>
    </row>
    <row r="36" spans="1:21" ht="18" customHeight="1" x14ac:dyDescent="0.2">
      <c r="A36" s="42" t="s">
        <v>79</v>
      </c>
      <c r="B36" s="43">
        <f t="shared" ref="B36:M36" si="7">SUM(B37:B38)</f>
        <v>131437.63999999998</v>
      </c>
      <c r="C36" s="43">
        <f t="shared" si="7"/>
        <v>97499.670000000013</v>
      </c>
      <c r="D36" s="43">
        <f t="shared" si="7"/>
        <v>152159.04999999999</v>
      </c>
      <c r="E36" s="43">
        <f t="shared" si="7"/>
        <v>288630.5</v>
      </c>
      <c r="F36" s="43">
        <f t="shared" si="7"/>
        <v>242532.79999999996</v>
      </c>
      <c r="G36" s="43">
        <f t="shared" si="7"/>
        <v>296918.99000000005</v>
      </c>
      <c r="H36" s="43">
        <f t="shared" si="7"/>
        <v>350598.83</v>
      </c>
      <c r="I36" s="43">
        <f t="shared" si="7"/>
        <v>238701.83000000002</v>
      </c>
      <c r="J36" s="43">
        <f t="shared" si="7"/>
        <v>320410.46000000002</v>
      </c>
      <c r="K36" s="43">
        <f t="shared" si="7"/>
        <v>315686.92999999993</v>
      </c>
      <c r="L36" s="43">
        <f t="shared" si="7"/>
        <v>0</v>
      </c>
      <c r="M36" s="43">
        <f t="shared" si="7"/>
        <v>0</v>
      </c>
      <c r="N36" s="43">
        <f>SUM(N37:N38)</f>
        <v>2434576.6999999997</v>
      </c>
      <c r="P36" s="13"/>
      <c r="R36" s="1"/>
    </row>
    <row r="37" spans="1:21" ht="18" customHeight="1" x14ac:dyDescent="0.2">
      <c r="A37" s="22" t="s">
        <v>80</v>
      </c>
      <c r="B37" s="23">
        <v>148157.47999999998</v>
      </c>
      <c r="C37" s="23">
        <v>113482.68000000001</v>
      </c>
      <c r="D37" s="32">
        <v>170026.31999999998</v>
      </c>
      <c r="E37" s="32">
        <v>285043.7</v>
      </c>
      <c r="F37" s="23">
        <v>261252.95999999996</v>
      </c>
      <c r="G37" s="23">
        <v>294754.96000000002</v>
      </c>
      <c r="H37" s="23">
        <v>349892.56</v>
      </c>
      <c r="I37" s="23">
        <v>243692.47000000003</v>
      </c>
      <c r="J37" s="23">
        <v>320776.11000000004</v>
      </c>
      <c r="K37" s="23">
        <v>320815.25999999995</v>
      </c>
      <c r="L37" s="23"/>
      <c r="M37" s="32"/>
      <c r="N37" s="30">
        <f>SUM(B37:M37)</f>
        <v>2507894.4999999995</v>
      </c>
      <c r="O37" s="25"/>
      <c r="P37" s="13"/>
      <c r="R37" s="1"/>
    </row>
    <row r="38" spans="1:21" ht="18" customHeight="1" x14ac:dyDescent="0.2">
      <c r="A38" s="22" t="s">
        <v>81</v>
      </c>
      <c r="B38" s="23">
        <v>-16719.84</v>
      </c>
      <c r="C38" s="23">
        <v>-15983.01</v>
      </c>
      <c r="D38" s="32">
        <v>-17867.27</v>
      </c>
      <c r="E38" s="32">
        <v>3586.8</v>
      </c>
      <c r="F38" s="23">
        <v>-18720.16</v>
      </c>
      <c r="G38" s="23">
        <v>2164.0300000000002</v>
      </c>
      <c r="H38" s="23">
        <v>706.27</v>
      </c>
      <c r="I38" s="23">
        <v>-4990.6400000000003</v>
      </c>
      <c r="J38" s="23">
        <v>-365.65</v>
      </c>
      <c r="K38" s="23">
        <v>-5128.33</v>
      </c>
      <c r="L38" s="23"/>
      <c r="M38" s="32"/>
      <c r="N38" s="30">
        <f>SUM(B38:M38)</f>
        <v>-73317.8</v>
      </c>
      <c r="R38" s="1"/>
    </row>
    <row r="39" spans="1:21" ht="18" customHeight="1" x14ac:dyDescent="0.2">
      <c r="A39" s="2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0"/>
      <c r="N39" s="30"/>
      <c r="R39" s="1"/>
    </row>
    <row r="40" spans="1:21" ht="18" customHeight="1" x14ac:dyDescent="0.2">
      <c r="A40" s="44" t="s">
        <v>40</v>
      </c>
      <c r="B40" s="45">
        <f t="shared" ref="B40:M40" si="8">B34+B36</f>
        <v>1565054.0400000208</v>
      </c>
      <c r="C40" s="45">
        <f t="shared" si="8"/>
        <v>439158.81000001554</v>
      </c>
      <c r="D40" s="45">
        <f t="shared" si="8"/>
        <v>-3741491.0000000047</v>
      </c>
      <c r="E40" s="45">
        <f t="shared" si="8"/>
        <v>-3748157.9399999976</v>
      </c>
      <c r="F40" s="45">
        <f t="shared" si="8"/>
        <v>59024.160000006814</v>
      </c>
      <c r="G40" s="45">
        <f t="shared" si="8"/>
        <v>-1695087.859999994</v>
      </c>
      <c r="H40" s="45">
        <f t="shared" si="8"/>
        <v>-3438005.9500000011</v>
      </c>
      <c r="I40" s="45">
        <f t="shared" si="8"/>
        <v>-3942546.4500000011</v>
      </c>
      <c r="J40" s="45">
        <f t="shared" si="8"/>
        <v>-3971238.6000000024</v>
      </c>
      <c r="K40" s="45">
        <f t="shared" si="8"/>
        <v>648827.70000000321</v>
      </c>
      <c r="L40" s="45">
        <f t="shared" si="8"/>
        <v>0</v>
      </c>
      <c r="M40" s="45">
        <f t="shared" si="8"/>
        <v>0</v>
      </c>
      <c r="N40" s="45">
        <f>N34+N36</f>
        <v>-17824463.090000082</v>
      </c>
      <c r="O40" s="13"/>
      <c r="P40" s="13"/>
      <c r="R40" s="1"/>
    </row>
    <row r="41" spans="1:21" s="33" customFormat="1" ht="15" customHeight="1" x14ac:dyDescent="0.2">
      <c r="B41" s="34"/>
      <c r="N41" s="34"/>
      <c r="P41" s="46"/>
      <c r="R41" s="34"/>
      <c r="T41" s="34"/>
      <c r="U41" s="35"/>
    </row>
    <row r="42" spans="1:21" s="33" customFormat="1" ht="15" customHeight="1" x14ac:dyDescent="0.2">
      <c r="A42" s="1"/>
      <c r="B42" s="34"/>
      <c r="F42" s="47">
        <v>-2937930.2900000135</v>
      </c>
      <c r="G42" s="47">
        <v>-3387685.7700000154</v>
      </c>
      <c r="H42" s="48"/>
      <c r="N42" s="34"/>
      <c r="R42" s="34"/>
      <c r="T42" s="34"/>
      <c r="U42" s="35"/>
    </row>
    <row r="43" spans="1:21" s="33" customFormat="1" ht="15" customHeight="1" x14ac:dyDescent="0.2">
      <c r="B43" s="46"/>
      <c r="C43" s="46"/>
      <c r="D43" s="46"/>
      <c r="E43" s="46"/>
      <c r="F43" s="47">
        <f>+F42-F40</f>
        <v>-2996954.4500000202</v>
      </c>
      <c r="G43" s="47">
        <f>+G42-G40</f>
        <v>-1692597.9100000213</v>
      </c>
      <c r="H43" s="49"/>
      <c r="I43" s="46"/>
      <c r="J43" s="46"/>
      <c r="K43" s="46"/>
      <c r="L43" s="46"/>
      <c r="M43" s="46"/>
      <c r="N43" s="50"/>
      <c r="R43" s="34"/>
      <c r="T43" s="34"/>
      <c r="U43" s="35"/>
    </row>
    <row r="44" spans="1:21" s="33" customFormat="1" ht="15" customHeight="1" x14ac:dyDescent="0.2">
      <c r="B44" s="34"/>
      <c r="C44" s="34"/>
      <c r="D44" s="34"/>
      <c r="E44" s="34"/>
      <c r="F44" s="48"/>
      <c r="G44" s="48"/>
      <c r="H44" s="47"/>
      <c r="I44" s="34"/>
      <c r="J44" s="34"/>
      <c r="K44" s="34"/>
      <c r="L44" s="34"/>
      <c r="M44" s="34"/>
      <c r="N44" s="34"/>
      <c r="R44" s="34"/>
    </row>
  </sheetData>
  <mergeCells count="4">
    <mergeCell ref="A2:N2"/>
    <mergeCell ref="A3:N3"/>
    <mergeCell ref="A4:N4"/>
    <mergeCell ref="A5:N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A247-B771-49C1-9668-BAC03E4993BC}">
  <sheetPr>
    <pageSetUpPr fitToPage="1"/>
  </sheetPr>
  <dimension ref="A1:R43"/>
  <sheetViews>
    <sheetView tabSelected="1" zoomScale="70" zoomScaleNormal="70" workbookViewId="0">
      <selection activeCell="A30" sqref="A30"/>
    </sheetView>
  </sheetViews>
  <sheetFormatPr defaultColWidth="9.140625" defaultRowHeight="15" x14ac:dyDescent="0.2"/>
  <cols>
    <col min="1" max="1" width="54.7109375" style="52" customWidth="1"/>
    <col min="2" max="2" width="2.7109375" style="52" customWidth="1"/>
    <col min="3" max="13" width="15.7109375" style="52" customWidth="1"/>
    <col min="14" max="16384" width="9.140625" style="52"/>
  </cols>
  <sheetData>
    <row r="1" spans="1:18" ht="74.2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8" ht="21.9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54"/>
    </row>
    <row r="3" spans="1:18" ht="21.75" customHeight="1" x14ac:dyDescent="0.2">
      <c r="A3" s="55" t="s">
        <v>82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Q3" s="54"/>
      <c r="R3" s="54"/>
    </row>
    <row r="4" spans="1:18" ht="21.75" customHeight="1" x14ac:dyDescent="0.2">
      <c r="A4" s="56" t="s">
        <v>83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Q4" s="57"/>
      <c r="R4" s="57"/>
    </row>
    <row r="5" spans="1:18" ht="21.75" customHeight="1" x14ac:dyDescent="0.2">
      <c r="A5" s="56" t="s">
        <v>84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Q5" s="58"/>
      <c r="R5" s="58"/>
    </row>
    <row r="6" spans="1:18" ht="21.9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4"/>
    </row>
    <row r="7" spans="1:18" s="59" customFormat="1" x14ac:dyDescent="0.2"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  <c r="H7" s="60" t="s">
        <v>90</v>
      </c>
      <c r="I7" s="60" t="s">
        <v>91</v>
      </c>
      <c r="J7" s="60" t="s">
        <v>92</v>
      </c>
      <c r="K7" s="60" t="s">
        <v>93</v>
      </c>
      <c r="L7" s="60" t="s">
        <v>94</v>
      </c>
      <c r="M7" s="61" t="s">
        <v>54</v>
      </c>
    </row>
    <row r="8" spans="1:18" s="62" customFormat="1" ht="12" thickBot="1" x14ac:dyDescent="0.25">
      <c r="C8" s="63">
        <v>2023</v>
      </c>
      <c r="D8" s="63">
        <v>2023</v>
      </c>
      <c r="E8" s="63">
        <v>2023</v>
      </c>
      <c r="F8" s="63">
        <v>2023</v>
      </c>
      <c r="G8" s="63">
        <v>2023</v>
      </c>
      <c r="H8" s="63">
        <v>2023</v>
      </c>
      <c r="I8" s="63">
        <v>2023</v>
      </c>
      <c r="J8" s="63">
        <v>2023</v>
      </c>
      <c r="K8" s="63">
        <v>2023</v>
      </c>
      <c r="L8" s="63">
        <v>2023</v>
      </c>
      <c r="M8" s="64"/>
    </row>
    <row r="9" spans="1:18" x14ac:dyDescent="0.2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8" s="67" customFormat="1" ht="16.5" thickBot="1" x14ac:dyDescent="0.25">
      <c r="A10" s="66" t="s">
        <v>95</v>
      </c>
      <c r="C10" s="68">
        <v>13611.910000000074</v>
      </c>
      <c r="D10" s="68">
        <v>13576.660000000073</v>
      </c>
      <c r="E10" s="68">
        <f t="shared" ref="E10:L10" si="0">D41</f>
        <v>17739.380000000077</v>
      </c>
      <c r="F10" s="68">
        <f t="shared" si="0"/>
        <v>22777.930000000084</v>
      </c>
      <c r="G10" s="68">
        <f t="shared" si="0"/>
        <v>21053.040000000088</v>
      </c>
      <c r="H10" s="68">
        <f t="shared" si="0"/>
        <v>18497.560000000089</v>
      </c>
      <c r="I10" s="68">
        <f t="shared" si="0"/>
        <v>21869.230000000087</v>
      </c>
      <c r="J10" s="68">
        <f t="shared" si="0"/>
        <v>22239.05000000009</v>
      </c>
      <c r="K10" s="68">
        <f t="shared" si="0"/>
        <v>20511.100000000097</v>
      </c>
      <c r="L10" s="68">
        <f t="shared" si="0"/>
        <v>15178.050000000096</v>
      </c>
      <c r="M10" s="69">
        <f>C10</f>
        <v>13611.910000000074</v>
      </c>
    </row>
    <row r="11" spans="1:18" x14ac:dyDescent="0.2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8" s="71" customFormat="1" ht="33.75" customHeight="1" x14ac:dyDescent="0.2">
      <c r="A12" s="70" t="s">
        <v>96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8" s="73" customFormat="1" ht="15.75" x14ac:dyDescent="0.2">
      <c r="A13" s="72" t="s">
        <v>97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5">
        <v>0</v>
      </c>
      <c r="L13" s="75">
        <v>0</v>
      </c>
      <c r="M13" s="76">
        <f>SUM(C13:L13)</f>
        <v>0</v>
      </c>
    </row>
    <row r="14" spans="1:18" s="73" customFormat="1" ht="15.75" x14ac:dyDescent="0.2">
      <c r="A14" s="72" t="s">
        <v>98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5">
        <v>0</v>
      </c>
      <c r="L14" s="75">
        <v>0</v>
      </c>
      <c r="M14" s="76">
        <f t="shared" ref="M14:M18" si="1">SUM(C14:L14)</f>
        <v>0</v>
      </c>
    </row>
    <row r="15" spans="1:18" s="73" customFormat="1" ht="15.75" x14ac:dyDescent="0.2">
      <c r="A15" s="72" t="s">
        <v>99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5">
        <v>0</v>
      </c>
      <c r="L15" s="75">
        <v>0</v>
      </c>
      <c r="M15" s="76">
        <f t="shared" si="1"/>
        <v>0</v>
      </c>
    </row>
    <row r="16" spans="1:18" s="73" customFormat="1" ht="15.75" x14ac:dyDescent="0.2">
      <c r="A16" s="72" t="s">
        <v>100</v>
      </c>
      <c r="C16" s="74">
        <v>50504.01</v>
      </c>
      <c r="D16" s="74">
        <v>54698.66</v>
      </c>
      <c r="E16" s="74">
        <v>54698.66</v>
      </c>
      <c r="F16" s="74">
        <v>54698.66</v>
      </c>
      <c r="G16" s="74">
        <v>54698.66</v>
      </c>
      <c r="H16" s="74">
        <v>58397.06</v>
      </c>
      <c r="I16" s="74">
        <v>54698.66</v>
      </c>
      <c r="J16" s="74">
        <v>54698.66</v>
      </c>
      <c r="K16" s="75">
        <v>54698.66</v>
      </c>
      <c r="L16" s="75">
        <v>55398.66</v>
      </c>
      <c r="M16" s="77">
        <f t="shared" si="1"/>
        <v>547190.35000000009</v>
      </c>
    </row>
    <row r="17" spans="1:13" s="73" customFormat="1" ht="15.75" x14ac:dyDescent="0.2">
      <c r="A17" s="72" t="s">
        <v>101</v>
      </c>
      <c r="C17" s="74">
        <v>129.85</v>
      </c>
      <c r="D17" s="74">
        <v>250.68</v>
      </c>
      <c r="E17" s="74">
        <v>242.18</v>
      </c>
      <c r="F17" s="74">
        <v>339.82</v>
      </c>
      <c r="G17" s="74">
        <v>326.25</v>
      </c>
      <c r="H17" s="74">
        <v>367.7</v>
      </c>
      <c r="I17" s="74">
        <v>433.23</v>
      </c>
      <c r="J17" s="74">
        <v>370.14</v>
      </c>
      <c r="K17" s="75">
        <v>374.5</v>
      </c>
      <c r="L17" s="75">
        <v>306.39999999999998</v>
      </c>
      <c r="M17" s="77">
        <f t="shared" si="1"/>
        <v>3140.75</v>
      </c>
    </row>
    <row r="18" spans="1:13" s="73" customFormat="1" ht="15.75" x14ac:dyDescent="0.2">
      <c r="A18" s="72" t="s">
        <v>102</v>
      </c>
      <c r="C18" s="74">
        <v>5.38</v>
      </c>
      <c r="D18" s="74">
        <v>7.66</v>
      </c>
      <c r="E18" s="74">
        <v>25.44</v>
      </c>
      <c r="F18" s="74">
        <v>5.45</v>
      </c>
      <c r="G18" s="74">
        <v>6.65</v>
      </c>
      <c r="H18" s="74">
        <v>63.87</v>
      </c>
      <c r="I18" s="74">
        <v>6.81</v>
      </c>
      <c r="J18" s="74">
        <v>-47.59</v>
      </c>
      <c r="K18" s="75">
        <v>20.309999999999999</v>
      </c>
      <c r="L18" s="75">
        <v>9.14</v>
      </c>
      <c r="M18" s="77">
        <f t="shared" si="1"/>
        <v>103.12</v>
      </c>
    </row>
    <row r="19" spans="1:13" s="67" customFormat="1" ht="15.75" x14ac:dyDescent="0.2">
      <c r="A19" s="78" t="s">
        <v>103</v>
      </c>
      <c r="B19" s="79"/>
      <c r="C19" s="80">
        <f t="shared" ref="C19:M19" si="2">SUM(C13:C18)</f>
        <v>50639.24</v>
      </c>
      <c r="D19" s="80">
        <f t="shared" si="2"/>
        <v>54957.000000000007</v>
      </c>
      <c r="E19" s="80">
        <f t="shared" si="2"/>
        <v>54966.280000000006</v>
      </c>
      <c r="F19" s="80">
        <f t="shared" si="2"/>
        <v>55043.93</v>
      </c>
      <c r="G19" s="80">
        <f t="shared" si="2"/>
        <v>55031.560000000005</v>
      </c>
      <c r="H19" s="80">
        <f t="shared" si="2"/>
        <v>58828.63</v>
      </c>
      <c r="I19" s="80">
        <f t="shared" si="2"/>
        <v>55138.700000000004</v>
      </c>
      <c r="J19" s="80">
        <f>SUM(J13:J18)</f>
        <v>55021.210000000006</v>
      </c>
      <c r="K19" s="80">
        <f t="shared" si="2"/>
        <v>55093.47</v>
      </c>
      <c r="L19" s="80">
        <f t="shared" si="2"/>
        <v>55714.200000000004</v>
      </c>
      <c r="M19" s="80">
        <f t="shared" si="2"/>
        <v>550434.22000000009</v>
      </c>
    </row>
    <row r="20" spans="1:13" x14ac:dyDescent="0.2"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3" s="71" customFormat="1" ht="15.75" x14ac:dyDescent="0.2">
      <c r="A21" s="70" t="s">
        <v>104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13" s="73" customFormat="1" ht="15.75" x14ac:dyDescent="0.2">
      <c r="A22" s="72" t="s">
        <v>105</v>
      </c>
      <c r="C22" s="77">
        <v>-29612.82</v>
      </c>
      <c r="D22" s="77">
        <v>-30898.49</v>
      </c>
      <c r="E22" s="77">
        <v>-30715.15</v>
      </c>
      <c r="F22" s="77">
        <v>-33504.239999999998</v>
      </c>
      <c r="G22" s="77">
        <v>-36995.99</v>
      </c>
      <c r="H22" s="77">
        <v>-33854.620000000003</v>
      </c>
      <c r="I22" s="77">
        <v>-31489.1</v>
      </c>
      <c r="J22" s="77">
        <v>-33904.379999999997</v>
      </c>
      <c r="K22" s="83">
        <v>-34114.75</v>
      </c>
      <c r="L22" s="83">
        <v>-46317.46</v>
      </c>
      <c r="M22" s="77">
        <f t="shared" ref="M22:M28" si="3">SUM(C22:L22)</f>
        <v>-341407</v>
      </c>
    </row>
    <row r="23" spans="1:13" s="73" customFormat="1" ht="15.75" x14ac:dyDescent="0.2">
      <c r="A23" s="72" t="s">
        <v>106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83">
        <v>0</v>
      </c>
      <c r="L23" s="83">
        <v>0</v>
      </c>
      <c r="M23" s="77">
        <f t="shared" si="3"/>
        <v>0</v>
      </c>
    </row>
    <row r="24" spans="1:13" s="73" customFormat="1" ht="15.75" x14ac:dyDescent="0.2">
      <c r="A24" s="72" t="s">
        <v>107</v>
      </c>
      <c r="C24" s="77">
        <v>-2052.9699999999998</v>
      </c>
      <c r="D24" s="77">
        <v>-2097.84</v>
      </c>
      <c r="E24" s="77">
        <v>-2312.19</v>
      </c>
      <c r="F24" s="77">
        <v>-2166.75</v>
      </c>
      <c r="G24" s="77">
        <v>-2225.09</v>
      </c>
      <c r="H24" s="77">
        <v>-2344.89</v>
      </c>
      <c r="I24" s="77">
        <v>-2309.65</v>
      </c>
      <c r="J24" s="77">
        <v>-2384.8200000000002</v>
      </c>
      <c r="K24" s="83">
        <v>-2413.11</v>
      </c>
      <c r="L24" s="83">
        <v>8860.9</v>
      </c>
      <c r="M24" s="77">
        <f t="shared" si="3"/>
        <v>-11446.410000000002</v>
      </c>
    </row>
    <row r="25" spans="1:13" s="73" customFormat="1" ht="15.75" x14ac:dyDescent="0.2">
      <c r="A25" s="84" t="s">
        <v>108</v>
      </c>
      <c r="B25" s="85"/>
      <c r="C25" s="86">
        <f t="shared" ref="C25:M25" si="4">SUM(C22:C24)</f>
        <v>-31665.79</v>
      </c>
      <c r="D25" s="86">
        <f t="shared" si="4"/>
        <v>-32996.33</v>
      </c>
      <c r="E25" s="86">
        <f t="shared" si="4"/>
        <v>-33027.340000000004</v>
      </c>
      <c r="F25" s="86">
        <f t="shared" si="4"/>
        <v>-35670.99</v>
      </c>
      <c r="G25" s="86">
        <f t="shared" si="4"/>
        <v>-39221.08</v>
      </c>
      <c r="H25" s="86">
        <f t="shared" si="4"/>
        <v>-36199.51</v>
      </c>
      <c r="I25" s="86">
        <f t="shared" si="4"/>
        <v>-33798.75</v>
      </c>
      <c r="J25" s="86">
        <f t="shared" si="4"/>
        <v>-36289.199999999997</v>
      </c>
      <c r="K25" s="86">
        <f t="shared" si="4"/>
        <v>-36527.86</v>
      </c>
      <c r="L25" s="86">
        <f t="shared" si="4"/>
        <v>-37456.559999999998</v>
      </c>
      <c r="M25" s="86">
        <f t="shared" si="4"/>
        <v>-352853.41</v>
      </c>
    </row>
    <row r="26" spans="1:13" s="73" customFormat="1" ht="15.75" x14ac:dyDescent="0.2">
      <c r="A26" s="72" t="s">
        <v>109</v>
      </c>
      <c r="C26" s="77">
        <v>-6732.38</v>
      </c>
      <c r="D26" s="77">
        <v>-6426.36</v>
      </c>
      <c r="E26" s="77">
        <v>-6034.2</v>
      </c>
      <c r="F26" s="77">
        <v>-7111.04</v>
      </c>
      <c r="G26" s="77">
        <v>-5978.76</v>
      </c>
      <c r="H26" s="77">
        <v>-6162.4</v>
      </c>
      <c r="I26" s="77">
        <v>-7265.86</v>
      </c>
      <c r="J26" s="77">
        <v>-7675.14</v>
      </c>
      <c r="K26" s="77">
        <v>-7210.89</v>
      </c>
      <c r="L26" s="77">
        <v>-8014.99</v>
      </c>
      <c r="M26" s="77">
        <f t="shared" si="3"/>
        <v>-68612.02</v>
      </c>
    </row>
    <row r="27" spans="1:13" s="73" customFormat="1" ht="15.75" x14ac:dyDescent="0.2">
      <c r="A27" s="72" t="s">
        <v>110</v>
      </c>
      <c r="C27" s="77">
        <v>-10227.370000000001</v>
      </c>
      <c r="D27" s="77">
        <v>-9230.08</v>
      </c>
      <c r="E27" s="77">
        <v>-8498.36</v>
      </c>
      <c r="F27" s="77">
        <v>-11552.13</v>
      </c>
      <c r="G27" s="77">
        <v>-10434.790000000001</v>
      </c>
      <c r="H27" s="77">
        <v>-10767.24</v>
      </c>
      <c r="I27" s="77">
        <v>-11539.84</v>
      </c>
      <c r="J27" s="77">
        <v>-10617.04</v>
      </c>
      <c r="K27" s="77">
        <v>-13967.5</v>
      </c>
      <c r="L27" s="77">
        <v>-11888.11</v>
      </c>
      <c r="M27" s="77">
        <f t="shared" si="3"/>
        <v>-108722.46</v>
      </c>
    </row>
    <row r="28" spans="1:13" s="73" customFormat="1" ht="15.75" x14ac:dyDescent="0.2">
      <c r="A28" s="72" t="s">
        <v>102</v>
      </c>
      <c r="C28" s="77">
        <v>-1342.49</v>
      </c>
      <c r="D28" s="77">
        <v>-1274.3800000000001</v>
      </c>
      <c r="E28" s="77">
        <v>-1558.61</v>
      </c>
      <c r="F28" s="77">
        <v>-1492.24</v>
      </c>
      <c r="G28" s="77">
        <v>-1186.48</v>
      </c>
      <c r="H28" s="77">
        <v>-1473.81</v>
      </c>
      <c r="I28" s="77">
        <v>-1344.55</v>
      </c>
      <c r="J28" s="77">
        <v>-1432.87</v>
      </c>
      <c r="K28" s="77">
        <v>-1746.44</v>
      </c>
      <c r="L28" s="77">
        <v>-1379.44</v>
      </c>
      <c r="M28" s="77">
        <f t="shared" si="3"/>
        <v>-14231.309999999998</v>
      </c>
    </row>
    <row r="29" spans="1:13" s="67" customFormat="1" ht="15.75" x14ac:dyDescent="0.2">
      <c r="A29" s="78" t="s">
        <v>103</v>
      </c>
      <c r="B29" s="79"/>
      <c r="C29" s="87">
        <f t="shared" ref="C29:M29" si="5">SUM(C25:C28)</f>
        <v>-49968.03</v>
      </c>
      <c r="D29" s="87">
        <f t="shared" si="5"/>
        <v>-49927.15</v>
      </c>
      <c r="E29" s="87">
        <f t="shared" si="5"/>
        <v>-49118.51</v>
      </c>
      <c r="F29" s="87">
        <f t="shared" si="5"/>
        <v>-55826.399999999994</v>
      </c>
      <c r="G29" s="87">
        <f t="shared" si="5"/>
        <v>-56821.110000000008</v>
      </c>
      <c r="H29" s="87">
        <f t="shared" si="5"/>
        <v>-54602.96</v>
      </c>
      <c r="I29" s="87">
        <f t="shared" si="5"/>
        <v>-53949</v>
      </c>
      <c r="J29" s="87">
        <f t="shared" si="5"/>
        <v>-56014.25</v>
      </c>
      <c r="K29" s="87">
        <f t="shared" si="5"/>
        <v>-59452.69</v>
      </c>
      <c r="L29" s="87">
        <f t="shared" si="5"/>
        <v>-58739.1</v>
      </c>
      <c r="M29" s="87">
        <f t="shared" si="5"/>
        <v>-544419.19999999995</v>
      </c>
    </row>
    <row r="30" spans="1:13" x14ac:dyDescent="0.2"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1:13" s="88" customFormat="1" ht="15.75" x14ac:dyDescent="0.2">
      <c r="A31" s="70" t="s">
        <v>111</v>
      </c>
      <c r="B31" s="7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  <row r="32" spans="1:13" s="89" customFormat="1" ht="15.75" x14ac:dyDescent="0.2">
      <c r="A32" s="72" t="s">
        <v>112</v>
      </c>
      <c r="B32" s="73"/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6">
        <f t="shared" ref="M32:M34" si="6">SUM(C32:L32)</f>
        <v>0</v>
      </c>
    </row>
    <row r="33" spans="1:13" s="89" customFormat="1" ht="15.75" x14ac:dyDescent="0.2">
      <c r="A33" s="72" t="s">
        <v>113</v>
      </c>
      <c r="B33" s="73"/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6">
        <f t="shared" si="6"/>
        <v>0</v>
      </c>
    </row>
    <row r="34" spans="1:13" s="89" customFormat="1" ht="15.75" x14ac:dyDescent="0.2">
      <c r="A34" s="72" t="s">
        <v>114</v>
      </c>
      <c r="B34" s="73"/>
      <c r="C34" s="77">
        <v>-706.46</v>
      </c>
      <c r="D34" s="77">
        <v>-867.13</v>
      </c>
      <c r="E34" s="77">
        <v>-805.78</v>
      </c>
      <c r="F34" s="77">
        <v>-939.43</v>
      </c>
      <c r="G34" s="77">
        <v>-764.17</v>
      </c>
      <c r="H34" s="77">
        <v>-846.75</v>
      </c>
      <c r="I34" s="77">
        <v>-813.88</v>
      </c>
      <c r="J34" s="77">
        <v>-733.37</v>
      </c>
      <c r="K34" s="77">
        <v>-967.82</v>
      </c>
      <c r="L34" s="77">
        <v>-869.92</v>
      </c>
      <c r="M34" s="77">
        <f t="shared" si="6"/>
        <v>-8314.7099999999991</v>
      </c>
    </row>
    <row r="35" spans="1:13" s="67" customFormat="1" ht="15.75" x14ac:dyDescent="0.2">
      <c r="A35" s="78" t="s">
        <v>103</v>
      </c>
      <c r="B35" s="79"/>
      <c r="C35" s="87">
        <f t="shared" ref="C35:M35" si="7">SUM(C32:C34)</f>
        <v>-706.46</v>
      </c>
      <c r="D35" s="87">
        <f t="shared" si="7"/>
        <v>-867.13</v>
      </c>
      <c r="E35" s="87">
        <f t="shared" si="7"/>
        <v>-805.78</v>
      </c>
      <c r="F35" s="87">
        <f t="shared" si="7"/>
        <v>-939.43</v>
      </c>
      <c r="G35" s="87">
        <f t="shared" si="7"/>
        <v>-764.17</v>
      </c>
      <c r="H35" s="87">
        <f t="shared" si="7"/>
        <v>-846.75</v>
      </c>
      <c r="I35" s="87">
        <f t="shared" si="7"/>
        <v>-813.88</v>
      </c>
      <c r="J35" s="87">
        <f t="shared" si="7"/>
        <v>-733.37</v>
      </c>
      <c r="K35" s="87">
        <f t="shared" si="7"/>
        <v>-967.82</v>
      </c>
      <c r="L35" s="87">
        <f t="shared" si="7"/>
        <v>-869.92</v>
      </c>
      <c r="M35" s="87">
        <f t="shared" si="7"/>
        <v>-8314.7099999999991</v>
      </c>
    </row>
    <row r="36" spans="1:13" x14ac:dyDescent="0.2"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  <row r="37" spans="1:13" s="67" customFormat="1" ht="15.75" x14ac:dyDescent="0.2">
      <c r="A37" s="90" t="s">
        <v>115</v>
      </c>
      <c r="B37" s="91"/>
      <c r="C37" s="92">
        <f t="shared" ref="C37:M37" si="8">C19+C29+C35</f>
        <v>-35.250000000000909</v>
      </c>
      <c r="D37" s="92">
        <f t="shared" si="8"/>
        <v>4162.7200000000057</v>
      </c>
      <c r="E37" s="92">
        <f t="shared" si="8"/>
        <v>5041.9900000000043</v>
      </c>
      <c r="F37" s="92">
        <f t="shared" si="8"/>
        <v>-1721.8999999999937</v>
      </c>
      <c r="G37" s="92">
        <f t="shared" si="8"/>
        <v>-2553.720000000003</v>
      </c>
      <c r="H37" s="92">
        <f t="shared" si="8"/>
        <v>3378.9199999999983</v>
      </c>
      <c r="I37" s="92">
        <f t="shared" si="8"/>
        <v>375.82000000000437</v>
      </c>
      <c r="J37" s="92">
        <f t="shared" si="8"/>
        <v>-1726.4099999999935</v>
      </c>
      <c r="K37" s="92">
        <f t="shared" si="8"/>
        <v>-5327.0400000000009</v>
      </c>
      <c r="L37" s="92">
        <f t="shared" si="8"/>
        <v>-3894.8199999999943</v>
      </c>
      <c r="M37" s="92">
        <f t="shared" si="8"/>
        <v>-2299.6899999998641</v>
      </c>
    </row>
    <row r="38" spans="1:13" s="93" customFormat="1" ht="15.75" x14ac:dyDescent="0.2"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</row>
    <row r="39" spans="1:13" s="89" customFormat="1" ht="15.75" x14ac:dyDescent="0.2">
      <c r="A39" s="72" t="s">
        <v>116</v>
      </c>
      <c r="B39" s="73"/>
      <c r="C39" s="77">
        <v>0</v>
      </c>
      <c r="D39" s="77">
        <v>0</v>
      </c>
      <c r="E39" s="77">
        <v>-3.44</v>
      </c>
      <c r="F39" s="77">
        <v>-2.99</v>
      </c>
      <c r="G39" s="77">
        <v>-1.76</v>
      </c>
      <c r="H39" s="77">
        <v>-7.25</v>
      </c>
      <c r="I39" s="77">
        <v>-6</v>
      </c>
      <c r="J39" s="77">
        <v>-1.54</v>
      </c>
      <c r="K39" s="77">
        <v>-6.01</v>
      </c>
      <c r="L39" s="77">
        <v>-3.23</v>
      </c>
      <c r="M39" s="76">
        <f t="shared" ref="M39" si="9">SUM(C39:L39)</f>
        <v>-32.219999999999992</v>
      </c>
    </row>
    <row r="40" spans="1:13" x14ac:dyDescent="0.2"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3" s="67" customFormat="1" ht="15.75" x14ac:dyDescent="0.2">
      <c r="A41" s="78" t="s">
        <v>117</v>
      </c>
      <c r="B41" s="79"/>
      <c r="C41" s="87">
        <f t="shared" ref="C41:M41" si="10">C10+C37+C39</f>
        <v>13576.660000000073</v>
      </c>
      <c r="D41" s="87">
        <f t="shared" si="10"/>
        <v>17739.380000000077</v>
      </c>
      <c r="E41" s="87">
        <f t="shared" si="10"/>
        <v>22777.930000000084</v>
      </c>
      <c r="F41" s="87">
        <f t="shared" si="10"/>
        <v>21053.040000000088</v>
      </c>
      <c r="G41" s="87">
        <f t="shared" si="10"/>
        <v>18497.560000000089</v>
      </c>
      <c r="H41" s="87">
        <f t="shared" si="10"/>
        <v>21869.230000000087</v>
      </c>
      <c r="I41" s="87">
        <f t="shared" si="10"/>
        <v>22239.05000000009</v>
      </c>
      <c r="J41" s="87">
        <f t="shared" si="10"/>
        <v>20511.100000000097</v>
      </c>
      <c r="K41" s="87">
        <f t="shared" si="10"/>
        <v>15178.050000000096</v>
      </c>
      <c r="L41" s="87">
        <f t="shared" si="10"/>
        <v>11280.000000000102</v>
      </c>
      <c r="M41" s="87">
        <f t="shared" si="10"/>
        <v>11280.000000000211</v>
      </c>
    </row>
    <row r="42" spans="1:13" x14ac:dyDescent="0.2">
      <c r="C42" s="95"/>
      <c r="D42" s="95"/>
      <c r="E42" s="95"/>
      <c r="F42" s="95"/>
      <c r="G42" s="95"/>
      <c r="H42" s="95"/>
      <c r="I42" s="95"/>
      <c r="J42" s="95"/>
      <c r="K42" s="95"/>
      <c r="L42" s="95"/>
    </row>
    <row r="43" spans="1:13" x14ac:dyDescent="0.2">
      <c r="A43" s="52" t="s">
        <v>118</v>
      </c>
    </row>
  </sheetData>
  <mergeCells count="6">
    <mergeCell ref="A1:M1"/>
    <mergeCell ref="A2:M2"/>
    <mergeCell ref="A3:M3"/>
    <mergeCell ref="A4:M4"/>
    <mergeCell ref="A5:M5"/>
    <mergeCell ref="A6:M6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58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486C-9A65-4313-8E52-B6F58EAFC51A}">
  <sheetPr>
    <pageSetUpPr fitToPage="1"/>
  </sheetPr>
  <dimension ref="A1:O40"/>
  <sheetViews>
    <sheetView tabSelected="1" zoomScale="70" zoomScaleNormal="70" workbookViewId="0">
      <selection activeCell="A30" sqref="A30"/>
    </sheetView>
  </sheetViews>
  <sheetFormatPr defaultColWidth="9.140625" defaultRowHeight="15" x14ac:dyDescent="0.2"/>
  <cols>
    <col min="1" max="1" width="98.140625" style="52" customWidth="1"/>
    <col min="2" max="2" width="2.7109375" style="52" customWidth="1"/>
    <col min="3" max="12" width="15.7109375" style="52" customWidth="1"/>
    <col min="13" max="14" width="9.140625" style="52"/>
    <col min="15" max="15" width="23.28515625" style="52" customWidth="1"/>
    <col min="16" max="16384" width="9.140625" style="52"/>
  </cols>
  <sheetData>
    <row r="1" spans="1:12" ht="74.25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2" ht="21" customHeight="1" x14ac:dyDescent="0.2">
      <c r="A2" s="53"/>
      <c r="B2" s="53"/>
      <c r="C2" s="53"/>
      <c r="D2" s="53"/>
      <c r="E2" s="53"/>
      <c r="F2" s="53"/>
      <c r="G2" s="53"/>
      <c r="H2" s="53"/>
      <c r="I2" s="53"/>
    </row>
    <row r="3" spans="1:12" ht="18" x14ac:dyDescent="0.2">
      <c r="A3" s="56" t="s">
        <v>82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1.6" customHeight="1" x14ac:dyDescent="0.2">
      <c r="A4" s="55" t="s">
        <v>119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8" x14ac:dyDescent="0.2">
      <c r="A5" s="56" t="s">
        <v>84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1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2" s="59" customFormat="1" x14ac:dyDescent="0.2">
      <c r="A7" s="96"/>
      <c r="B7" s="96"/>
      <c r="C7" s="97" t="s">
        <v>85</v>
      </c>
      <c r="D7" s="97" t="s">
        <v>86</v>
      </c>
      <c r="E7" s="97" t="s">
        <v>87</v>
      </c>
      <c r="F7" s="97" t="s">
        <v>88</v>
      </c>
      <c r="G7" s="97" t="s">
        <v>89</v>
      </c>
      <c r="H7" s="97" t="s">
        <v>90</v>
      </c>
      <c r="I7" s="97" t="s">
        <v>91</v>
      </c>
      <c r="J7" s="97" t="s">
        <v>92</v>
      </c>
      <c r="K7" s="97" t="s">
        <v>93</v>
      </c>
      <c r="L7" s="97" t="s">
        <v>94</v>
      </c>
    </row>
    <row r="8" spans="1:12" s="62" customFormat="1" ht="12" thickBot="1" x14ac:dyDescent="0.25">
      <c r="A8" s="98"/>
      <c r="B8" s="98"/>
      <c r="C8" s="99">
        <v>2023</v>
      </c>
      <c r="D8" s="99">
        <v>2023</v>
      </c>
      <c r="E8" s="99">
        <v>2023</v>
      </c>
      <c r="F8" s="99">
        <v>2023</v>
      </c>
      <c r="G8" s="99">
        <v>2023</v>
      </c>
      <c r="H8" s="99">
        <v>2023</v>
      </c>
      <c r="I8" s="99">
        <v>2023</v>
      </c>
      <c r="J8" s="99">
        <v>2023</v>
      </c>
      <c r="K8" s="99">
        <v>2023</v>
      </c>
      <c r="L8" s="99">
        <v>2023</v>
      </c>
    </row>
    <row r="9" spans="1:12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s="67" customFormat="1" ht="39.950000000000003" customHeight="1" thickBot="1" x14ac:dyDescent="0.25">
      <c r="A10" s="66" t="s">
        <v>120</v>
      </c>
      <c r="B10" s="100"/>
      <c r="C10" s="101">
        <v>13577</v>
      </c>
      <c r="D10" s="101">
        <v>17739</v>
      </c>
      <c r="E10" s="101">
        <v>22777.930000000084</v>
      </c>
      <c r="F10" s="101">
        <v>21052.71</v>
      </c>
      <c r="G10" s="101">
        <v>18498</v>
      </c>
      <c r="H10" s="101">
        <v>21869.230000000087</v>
      </c>
      <c r="I10" s="101">
        <v>22239.05000000009</v>
      </c>
      <c r="J10" s="101">
        <v>20511.100000000097</v>
      </c>
      <c r="K10" s="101">
        <v>15178.050000000096</v>
      </c>
      <c r="L10" s="101">
        <v>11280.000000000102</v>
      </c>
    </row>
    <row r="11" spans="1:12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s="73" customFormat="1" ht="15.75" x14ac:dyDescent="0.2">
      <c r="A12" s="102" t="s">
        <v>121</v>
      </c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s="73" customFormat="1" ht="15.75" x14ac:dyDescent="0.2">
      <c r="A13" s="105"/>
      <c r="B13" s="103"/>
      <c r="C13" s="106"/>
      <c r="D13" s="106"/>
      <c r="E13" s="106"/>
      <c r="F13" s="106"/>
      <c r="G13" s="106"/>
      <c r="H13" s="106"/>
      <c r="I13" s="106"/>
      <c r="J13" s="106"/>
      <c r="K13" s="106"/>
      <c r="L13" s="106"/>
    </row>
    <row r="14" spans="1:12" s="73" customFormat="1" ht="39.950000000000003" customHeight="1" x14ac:dyDescent="0.2">
      <c r="A14" s="107" t="s">
        <v>122</v>
      </c>
      <c r="B14" s="103"/>
      <c r="C14" s="108">
        <v>4113</v>
      </c>
      <c r="D14" s="108">
        <v>6211</v>
      </c>
      <c r="E14" s="108">
        <v>8523</v>
      </c>
      <c r="F14" s="108">
        <v>10690</v>
      </c>
      <c r="G14" s="108">
        <v>12915</v>
      </c>
      <c r="H14" s="108">
        <v>15260</v>
      </c>
      <c r="I14" s="108">
        <v>17569</v>
      </c>
      <c r="J14" s="108">
        <v>19954</v>
      </c>
      <c r="K14" s="108">
        <v>22367</v>
      </c>
      <c r="L14" s="108">
        <v>13507</v>
      </c>
    </row>
    <row r="15" spans="1:12" s="73" customFormat="1" ht="39.950000000000003" customHeight="1" x14ac:dyDescent="0.2">
      <c r="A15" s="109" t="s">
        <v>123</v>
      </c>
      <c r="B15" s="103"/>
      <c r="C15" s="108">
        <v>9</v>
      </c>
      <c r="D15" s="108">
        <v>7</v>
      </c>
      <c r="E15" s="108">
        <v>69</v>
      </c>
      <c r="F15" s="108">
        <v>11</v>
      </c>
      <c r="G15" s="108">
        <v>62</v>
      </c>
      <c r="H15" s="108">
        <v>53</v>
      </c>
      <c r="I15" s="108">
        <v>61</v>
      </c>
      <c r="J15" s="108">
        <v>53</v>
      </c>
      <c r="K15" s="108">
        <v>53</v>
      </c>
      <c r="L15" s="108">
        <f>-700-0.4</f>
        <v>-700.4</v>
      </c>
    </row>
    <row r="16" spans="1:12" s="73" customFormat="1" ht="39.950000000000003" customHeight="1" x14ac:dyDescent="0.2">
      <c r="A16" s="107" t="s">
        <v>124</v>
      </c>
      <c r="B16" s="103"/>
      <c r="C16" s="108">
        <v>-4</v>
      </c>
      <c r="D16" s="108">
        <v>0</v>
      </c>
      <c r="E16" s="108">
        <v>3</v>
      </c>
      <c r="F16" s="108">
        <v>0</v>
      </c>
      <c r="G16" s="108">
        <v>-6</v>
      </c>
      <c r="H16" s="108">
        <v>2</v>
      </c>
      <c r="I16" s="108">
        <v>0</v>
      </c>
      <c r="J16" s="108">
        <v>0</v>
      </c>
      <c r="K16" s="108">
        <v>0</v>
      </c>
      <c r="L16" s="108">
        <f>12-0.4</f>
        <v>11.6</v>
      </c>
    </row>
    <row r="17" spans="1:15" ht="39.950000000000003" customHeight="1" x14ac:dyDescent="0.2">
      <c r="A17" s="107" t="s">
        <v>125</v>
      </c>
      <c r="B17" s="103"/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</row>
    <row r="18" spans="1:15" s="71" customFormat="1" ht="15" customHeight="1" x14ac:dyDescent="0.2">
      <c r="A18" s="110"/>
      <c r="B18" s="70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5" s="73" customFormat="1" ht="39.950000000000003" customHeight="1" thickBot="1" x14ac:dyDescent="0.25">
      <c r="A19" s="112" t="s">
        <v>126</v>
      </c>
      <c r="B19" s="113"/>
      <c r="C19" s="114">
        <f t="shared" ref="C19" si="0">SUM(C10:C17)</f>
        <v>17695</v>
      </c>
      <c r="D19" s="114">
        <f t="shared" ref="D19:L19" si="1">SUM(D10:D17)</f>
        <v>23957</v>
      </c>
      <c r="E19" s="114">
        <f t="shared" si="1"/>
        <v>31372.930000000084</v>
      </c>
      <c r="F19" s="114">
        <f t="shared" si="1"/>
        <v>31753.71</v>
      </c>
      <c r="G19" s="114">
        <f t="shared" si="1"/>
        <v>31469</v>
      </c>
      <c r="H19" s="114">
        <f t="shared" si="1"/>
        <v>37184.230000000083</v>
      </c>
      <c r="I19" s="114">
        <f t="shared" si="1"/>
        <v>39869.05000000009</v>
      </c>
      <c r="J19" s="114">
        <f t="shared" si="1"/>
        <v>40518.100000000093</v>
      </c>
      <c r="K19" s="114">
        <f t="shared" si="1"/>
        <v>37598.050000000097</v>
      </c>
      <c r="L19" s="114">
        <f t="shared" si="1"/>
        <v>24098.200000000099</v>
      </c>
    </row>
    <row r="20" spans="1:15" ht="14.45" customHeight="1" x14ac:dyDescent="0.2"/>
    <row r="21" spans="1:15" ht="14.45" customHeight="1" x14ac:dyDescent="0.2"/>
    <row r="22" spans="1:15" x14ac:dyDescent="0.2">
      <c r="O22" s="108"/>
    </row>
    <row r="23" spans="1:15" x14ac:dyDescent="0.2">
      <c r="O23" s="108"/>
    </row>
    <row r="24" spans="1:15" x14ac:dyDescent="0.2">
      <c r="O24" s="108"/>
    </row>
    <row r="25" spans="1:15" x14ac:dyDescent="0.2">
      <c r="O25" s="108"/>
    </row>
    <row r="26" spans="1:15" x14ac:dyDescent="0.2">
      <c r="O26" s="108"/>
    </row>
    <row r="27" spans="1:15" x14ac:dyDescent="0.2">
      <c r="O27" s="108"/>
    </row>
    <row r="28" spans="1:15" x14ac:dyDescent="0.2">
      <c r="O28" s="108"/>
    </row>
    <row r="29" spans="1:15" ht="15" customHeight="1" x14ac:dyDescent="0.2">
      <c r="O29" s="108"/>
    </row>
    <row r="30" spans="1:15" x14ac:dyDescent="0.2">
      <c r="O30" s="108"/>
    </row>
    <row r="31" spans="1:15" x14ac:dyDescent="0.2">
      <c r="O31" s="108"/>
    </row>
    <row r="32" spans="1:15" x14ac:dyDescent="0.2">
      <c r="O32" s="108"/>
    </row>
    <row r="33" spans="15:15" ht="15" customHeight="1" x14ac:dyDescent="0.2">
      <c r="O33" s="108"/>
    </row>
    <row r="34" spans="15:15" x14ac:dyDescent="0.2">
      <c r="O34" s="108"/>
    </row>
    <row r="35" spans="15:15" x14ac:dyDescent="0.2">
      <c r="O35" s="108"/>
    </row>
    <row r="36" spans="15:15" x14ac:dyDescent="0.2">
      <c r="O36" s="108"/>
    </row>
    <row r="37" spans="15:15" x14ac:dyDescent="0.2">
      <c r="O37" s="108"/>
    </row>
    <row r="38" spans="15:15" x14ac:dyDescent="0.2">
      <c r="O38" s="108"/>
    </row>
    <row r="39" spans="15:15" x14ac:dyDescent="0.2">
      <c r="O39" s="108"/>
    </row>
    <row r="40" spans="15:15" x14ac:dyDescent="0.2">
      <c r="O40" s="108"/>
    </row>
  </sheetData>
  <mergeCells count="6">
    <mergeCell ref="A1:I1"/>
    <mergeCell ref="A2:I2"/>
    <mergeCell ref="A3:L3"/>
    <mergeCell ref="A4:L4"/>
    <mergeCell ref="A5:L5"/>
    <mergeCell ref="A6:J6"/>
  </mergeCells>
  <printOptions horizontalCentered="1"/>
  <pageMargins left="0.70866141732283472" right="0.70866141732283472" top="1.1811023622047245" bottom="0.59055118110236227" header="0.31496062992125984" footer="0.31496062992125984"/>
  <pageSetup paperSize="9" scale="51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DA8B6-3127-481B-B86B-AB875547DD6D}"/>
</file>

<file path=customXml/itemProps2.xml><?xml version="1.0" encoding="utf-8"?>
<ds:datastoreItem xmlns:ds="http://schemas.openxmlformats.org/officeDocument/2006/customXml" ds:itemID="{5BD2E45F-0095-4A60-937F-20D2FB906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Balanço</vt:lpstr>
      <vt:lpstr>DRE</vt:lpstr>
      <vt:lpstr>DFC</vt:lpstr>
      <vt:lpstr>CONCILIAÇÃO</vt:lpstr>
      <vt:lpstr>CONCILIAÇÃO!Area_de_impressao</vt:lpstr>
      <vt:lpstr>DFC!Area_de_impressao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2023-12-22T12:45:51Z</cp:lastPrinted>
  <dcterms:created xsi:type="dcterms:W3CDTF">2023-12-22T12:45:09Z</dcterms:created>
  <dcterms:modified xsi:type="dcterms:W3CDTF">2023-12-22T12:46:27Z</dcterms:modified>
</cp:coreProperties>
</file>